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gor\Desktop\SAGOR\Main file\"/>
    </mc:Choice>
  </mc:AlternateContent>
  <bookViews>
    <workbookView xWindow="0" yWindow="0" windowWidth="20490" windowHeight="8040"/>
  </bookViews>
  <sheets>
    <sheet name="Doc List" sheetId="1" r:id="rId1"/>
    <sheet name="Doc_Req" sheetId="2" state="hidden" r:id="rId2"/>
    <sheet name="I_M" sheetId="16" r:id="rId3"/>
    <sheet name="Quotation" sheetId="17" r:id="rId4"/>
    <sheet name="Appoin_Letter" sheetId="7" r:id="rId5"/>
    <sheet name="E_Letter" sheetId="8" r:id="rId6"/>
    <sheet name="PC" sheetId="10" r:id="rId7"/>
    <sheet name="Team D" sheetId="11" r:id="rId8"/>
    <sheet name="Indep" sheetId="12" r:id="rId9"/>
    <sheet name="Form 23-B" sheetId="9" r:id="rId10"/>
    <sheet name="BankConf" sheetId="19"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a" localSheetId="4">#REF!</definedName>
    <definedName name="\a" localSheetId="10">#REF!</definedName>
    <definedName name="\a" localSheetId="5">#REF!</definedName>
    <definedName name="\a" localSheetId="9">#REF!</definedName>
    <definedName name="\a" localSheetId="2">#REF!</definedName>
    <definedName name="\a" localSheetId="8">#REF!</definedName>
    <definedName name="\a" localSheetId="6">#REF!</definedName>
    <definedName name="\a" localSheetId="3">#REF!</definedName>
    <definedName name="\a" localSheetId="7">#REF!</definedName>
    <definedName name="\a">#REF!</definedName>
    <definedName name="\m" localSheetId="10">#REF!</definedName>
    <definedName name="\m" localSheetId="0">#REF!</definedName>
    <definedName name="\m" localSheetId="2">#REF!</definedName>
    <definedName name="\m" localSheetId="3">#REF!</definedName>
    <definedName name="\m">#REF!</definedName>
    <definedName name="\p" localSheetId="4">#N/A</definedName>
    <definedName name="\p" localSheetId="10">#N/A</definedName>
    <definedName name="\p" localSheetId="0">#REF!</definedName>
    <definedName name="\p" localSheetId="1">#N/A</definedName>
    <definedName name="\p" localSheetId="5">#N/A</definedName>
    <definedName name="\p" localSheetId="9">#N/A</definedName>
    <definedName name="\p" localSheetId="2">#REF!</definedName>
    <definedName name="\p" localSheetId="8">#N/A</definedName>
    <definedName name="\p" localSheetId="6">#N/A</definedName>
    <definedName name="\p" localSheetId="3">#REF!</definedName>
    <definedName name="\p" localSheetId="7">#N/A</definedName>
    <definedName name="\p">#REF!</definedName>
    <definedName name="\q">#N/A</definedName>
    <definedName name="\s" localSheetId="4">#N/A</definedName>
    <definedName name="\s" localSheetId="10">#N/A</definedName>
    <definedName name="\s" localSheetId="0">#REF!</definedName>
    <definedName name="\s" localSheetId="1">#N/A</definedName>
    <definedName name="\s" localSheetId="5">#N/A</definedName>
    <definedName name="\s" localSheetId="9">#N/A</definedName>
    <definedName name="\s" localSheetId="2">#REF!</definedName>
    <definedName name="\s" localSheetId="8">#N/A</definedName>
    <definedName name="\s" localSheetId="6">#N/A</definedName>
    <definedName name="\s" localSheetId="3">#REF!</definedName>
    <definedName name="\s" localSheetId="7">#N/A</definedName>
    <definedName name="\s">#REF!</definedName>
    <definedName name="\z">#N/A</definedName>
    <definedName name="__123Graph_A" hidden="1">'[1]SHARE (2)'!$G$10:$G$18</definedName>
    <definedName name="__123Graph_B" hidden="1">'[1]SHARE (2)'!$I$7:$I$18</definedName>
    <definedName name="__123Graph_X" hidden="1">'[1]SHARE (2)'!$E$10:$E$18</definedName>
    <definedName name="_1_2004_SA" localSheetId="4">#REF!</definedName>
    <definedName name="_1_2004_SA" localSheetId="10">#REF!</definedName>
    <definedName name="_1_2004_SA" localSheetId="5">#REF!</definedName>
    <definedName name="_1_2004_SA" localSheetId="9">#REF!</definedName>
    <definedName name="_1_2004_SA" localSheetId="2">#REF!</definedName>
    <definedName name="_1_2004_SA" localSheetId="8">#REF!</definedName>
    <definedName name="_1_2004_SA" localSheetId="6">#REF!</definedName>
    <definedName name="_1_2004_SA" localSheetId="3">#REF!</definedName>
    <definedName name="_1_2004_SA" localSheetId="7">#REF!</definedName>
    <definedName name="_1_2004_SA">#REF!</definedName>
    <definedName name="_Fill" localSheetId="4" hidden="1">#REF!</definedName>
    <definedName name="_Fill" localSheetId="10" hidden="1">#REF!</definedName>
    <definedName name="_Fill" localSheetId="5" hidden="1">#REF!</definedName>
    <definedName name="_Fill" localSheetId="9" hidden="1">#REF!</definedName>
    <definedName name="_Fill" localSheetId="2" hidden="1">#REF!</definedName>
    <definedName name="_Fill" localSheetId="8" hidden="1">#REF!</definedName>
    <definedName name="_Fill" localSheetId="6" hidden="1">#REF!</definedName>
    <definedName name="_Fill" localSheetId="3" hidden="1">#REF!</definedName>
    <definedName name="_Fill" localSheetId="7" hidden="1">#REF!</definedName>
    <definedName name="_Fill" hidden="1">#REF!</definedName>
    <definedName name="_GoBack" localSheetId="5">E_Letter!$D$232</definedName>
    <definedName name="_Order1" hidden="1">255</definedName>
    <definedName name="A" localSheetId="4">[2]PPE!#REF!</definedName>
    <definedName name="A" localSheetId="10">[2]PPE!#REF!</definedName>
    <definedName name="A" localSheetId="5">[2]PPE!#REF!</definedName>
    <definedName name="A" localSheetId="9">[2]PPE!#REF!</definedName>
    <definedName name="A" localSheetId="2">[2]PPE!#REF!</definedName>
    <definedName name="A" localSheetId="8">[2]PPE!#REF!</definedName>
    <definedName name="A" localSheetId="6">[2]PPE!#REF!</definedName>
    <definedName name="A" localSheetId="3">[2]PPE!#REF!</definedName>
    <definedName name="A" localSheetId="7">[2]PPE!#REF!</definedName>
    <definedName name="A">[2]PPE!#REF!</definedName>
    <definedName name="aaaaaaaa" localSheetId="4">#REF!</definedName>
    <definedName name="aaaaaaaa" localSheetId="10">#REF!</definedName>
    <definedName name="aaaaaaaa" localSheetId="5">#REF!</definedName>
    <definedName name="aaaaaaaa" localSheetId="9">#REF!</definedName>
    <definedName name="aaaaaaaa" localSheetId="2">#REF!</definedName>
    <definedName name="aaaaaaaa" localSheetId="8">#REF!</definedName>
    <definedName name="aaaaaaaa" localSheetId="6">#REF!</definedName>
    <definedName name="aaaaaaaa" localSheetId="3">#REF!</definedName>
    <definedName name="aaaaaaaa" localSheetId="7">#REF!</definedName>
    <definedName name="aaaaaaaa">#REF!</definedName>
    <definedName name="Accessories" localSheetId="10">#REF!</definedName>
    <definedName name="Accessories" localSheetId="0">#REF!</definedName>
    <definedName name="Accessories" localSheetId="2">#REF!</definedName>
    <definedName name="Accessories" localSheetId="3">#REF!</definedName>
    <definedName name="Accessories">#REF!</definedName>
    <definedName name="Actual_month">[3]Actual_month!$C$1:$N$549</definedName>
    <definedName name="Actual_ytd">[3]Actual_YTD!$C$1:$N$549</definedName>
    <definedName name="adad" localSheetId="4">#REF!</definedName>
    <definedName name="adad" localSheetId="10">#REF!</definedName>
    <definedName name="adad" localSheetId="5">#REF!</definedName>
    <definedName name="adad" localSheetId="9">#REF!</definedName>
    <definedName name="adad" localSheetId="2">#REF!</definedName>
    <definedName name="adad" localSheetId="8">#REF!</definedName>
    <definedName name="adad" localSheetId="6">#REF!</definedName>
    <definedName name="adad" localSheetId="3">#REF!</definedName>
    <definedName name="adad" localSheetId="7">#REF!</definedName>
    <definedName name="adad">#REF!</definedName>
    <definedName name="Admin_Budget" localSheetId="4">#REF!</definedName>
    <definedName name="Admin_Budget" localSheetId="10">#REF!</definedName>
    <definedName name="Admin_Budget" localSheetId="5">#REF!</definedName>
    <definedName name="Admin_Budget" localSheetId="9">#REF!</definedName>
    <definedName name="Admin_Budget" localSheetId="2">#REF!</definedName>
    <definedName name="Admin_Budget" localSheetId="8">#REF!</definedName>
    <definedName name="Admin_Budget" localSheetId="6">#REF!</definedName>
    <definedName name="Admin_Budget" localSheetId="3">#REF!</definedName>
    <definedName name="Admin_Budget" localSheetId="7">#REF!</definedName>
    <definedName name="Admin_Budget">#REF!</definedName>
    <definedName name="Administration" localSheetId="4">#REF!</definedName>
    <definedName name="Administration" localSheetId="10">#REF!</definedName>
    <definedName name="Administration" localSheetId="5">#REF!</definedName>
    <definedName name="Administration" localSheetId="9">#REF!</definedName>
    <definedName name="Administration" localSheetId="2">#REF!</definedName>
    <definedName name="Administration" localSheetId="8">#REF!</definedName>
    <definedName name="Administration" localSheetId="6">#REF!</definedName>
    <definedName name="Administration" localSheetId="3">#REF!</definedName>
    <definedName name="Administration" localSheetId="7">#REF!</definedName>
    <definedName name="Administration">#REF!</definedName>
    <definedName name="adsqfdqwwdf" localSheetId="4">#REF!</definedName>
    <definedName name="adsqfdqwwdf" localSheetId="10">#REF!</definedName>
    <definedName name="adsqfdqwwdf" localSheetId="5">#REF!</definedName>
    <definedName name="adsqfdqwwdf" localSheetId="9">#REF!</definedName>
    <definedName name="adsqfdqwwdf" localSheetId="2">#REF!</definedName>
    <definedName name="adsqfdqwwdf" localSheetId="8">#REF!</definedName>
    <definedName name="adsqfdqwwdf" localSheetId="6">#REF!</definedName>
    <definedName name="adsqfdqwwdf" localSheetId="3">#REF!</definedName>
    <definedName name="adsqfdqwwdf" localSheetId="7">#REF!</definedName>
    <definedName name="adsqfdqwwdf">#REF!</definedName>
    <definedName name="AHM" localSheetId="4">#REF!</definedName>
    <definedName name="AHM" localSheetId="10">#REF!</definedName>
    <definedName name="AHM" localSheetId="5">#REF!</definedName>
    <definedName name="AHM" localSheetId="9">#REF!</definedName>
    <definedName name="AHM" localSheetId="2">#REF!</definedName>
    <definedName name="AHM" localSheetId="8">#REF!</definedName>
    <definedName name="AHM" localSheetId="6">#REF!</definedName>
    <definedName name="AHM" localSheetId="3">#REF!</definedName>
    <definedName name="AHM" localSheetId="7">#REF!</definedName>
    <definedName name="AHM">#REF!</definedName>
    <definedName name="AIT" localSheetId="4">#REF!</definedName>
    <definedName name="AIT" localSheetId="10">#REF!</definedName>
    <definedName name="AIT" localSheetId="5">#REF!</definedName>
    <definedName name="AIT" localSheetId="9">#REF!</definedName>
    <definedName name="AIT" localSheetId="2">#REF!</definedName>
    <definedName name="AIT" localSheetId="8">#REF!</definedName>
    <definedName name="AIT" localSheetId="6">#REF!</definedName>
    <definedName name="AIT" localSheetId="3">#REF!</definedName>
    <definedName name="AIT" localSheetId="7">#REF!</definedName>
    <definedName name="AIT">#REF!</definedName>
    <definedName name="Användare" localSheetId="4">#REF!</definedName>
    <definedName name="Användare" localSheetId="10">#REF!</definedName>
    <definedName name="Användare" localSheetId="5">#REF!</definedName>
    <definedName name="Användare" localSheetId="9">#REF!</definedName>
    <definedName name="Användare" localSheetId="2">#REF!</definedName>
    <definedName name="Användare" localSheetId="8">#REF!</definedName>
    <definedName name="Användare" localSheetId="6">#REF!</definedName>
    <definedName name="Användare" localSheetId="3">#REF!</definedName>
    <definedName name="Användare" localSheetId="7">#REF!</definedName>
    <definedName name="Användare">#REF!</definedName>
    <definedName name="Asse_Class" localSheetId="4">#REF!</definedName>
    <definedName name="Asse_Class" localSheetId="10">#REF!</definedName>
    <definedName name="Asse_Class" localSheetId="5">#REF!</definedName>
    <definedName name="Asse_Class" localSheetId="9">#REF!</definedName>
    <definedName name="Asse_Class" localSheetId="2">#REF!</definedName>
    <definedName name="Asse_Class" localSheetId="8">#REF!</definedName>
    <definedName name="Asse_Class" localSheetId="6">#REF!</definedName>
    <definedName name="Asse_Class" localSheetId="3">#REF!</definedName>
    <definedName name="Asse_Class" localSheetId="7">#REF!</definedName>
    <definedName name="Asse_Class">#REF!</definedName>
    <definedName name="AutoINS" localSheetId="4">#REF!</definedName>
    <definedName name="AutoINS" localSheetId="10">#REF!</definedName>
    <definedName name="AutoINS" localSheetId="5">#REF!</definedName>
    <definedName name="AutoINS" localSheetId="9">#REF!</definedName>
    <definedName name="AutoINS" localSheetId="2">#REF!</definedName>
    <definedName name="AutoINS" localSheetId="8">#REF!</definedName>
    <definedName name="AutoINS" localSheetId="6">#REF!</definedName>
    <definedName name="AutoINS" localSheetId="3">#REF!</definedName>
    <definedName name="AutoINS" localSheetId="7">#REF!</definedName>
    <definedName name="AutoINS">#REF!</definedName>
    <definedName name="Automation" localSheetId="4">'[4]IT Equip'!#REF!</definedName>
    <definedName name="Automation" localSheetId="10">'[4]IT Equip'!#REF!</definedName>
    <definedName name="Automation" localSheetId="5">'[4]IT Equip'!#REF!</definedName>
    <definedName name="Automation" localSheetId="9">'[4]IT Equip'!#REF!</definedName>
    <definedName name="Automation" localSheetId="2">'[4]IT Equip'!#REF!</definedName>
    <definedName name="Automation" localSheetId="8">'[4]IT Equip'!#REF!</definedName>
    <definedName name="Automation" localSheetId="6">'[4]IT Equip'!#REF!</definedName>
    <definedName name="Automation" localSheetId="3">'[4]IT Equip'!#REF!</definedName>
    <definedName name="Automation" localSheetId="7">'[4]IT Equip'!#REF!</definedName>
    <definedName name="Automation">'[4]IT Equip'!#REF!</definedName>
    <definedName name="Bank" localSheetId="10">#REF!</definedName>
    <definedName name="Bank" localSheetId="0">#REF!</definedName>
    <definedName name="Bank" localSheetId="2">#REF!</definedName>
    <definedName name="Bank" localSheetId="3">#REF!</definedName>
    <definedName name="Bank">#REF!</definedName>
    <definedName name="bappi" localSheetId="4" hidden="1">{"'Market &amp; Company Profile'!$H$24:$I$25"}</definedName>
    <definedName name="bappi" localSheetId="10" hidden="1">{"'Market &amp; Company Profile'!$H$24:$I$25"}</definedName>
    <definedName name="bappi" localSheetId="5" hidden="1">{"'Market &amp; Company Profile'!$H$24:$I$25"}</definedName>
    <definedName name="bappi" localSheetId="9" hidden="1">{"'Market &amp; Company Profile'!$H$24:$I$25"}</definedName>
    <definedName name="bappi" localSheetId="2" hidden="1">{"'Market &amp; Company Profile'!$H$24:$I$25"}</definedName>
    <definedName name="bappi" localSheetId="8" hidden="1">{"'Market &amp; Company Profile'!$H$24:$I$25"}</definedName>
    <definedName name="bappi" localSheetId="6" hidden="1">{"'Market &amp; Company Profile'!$H$24:$I$25"}</definedName>
    <definedName name="bappi" localSheetId="3" hidden="1">{"'Market &amp; Company Profile'!$H$24:$I$25"}</definedName>
    <definedName name="bappi" localSheetId="7" hidden="1">{"'Market &amp; Company Profile'!$H$24:$I$25"}</definedName>
    <definedName name="bappi" hidden="1">{"'Market &amp; Company Profile'!$H$24:$I$25"}</definedName>
    <definedName name="Beg_Bal" localSheetId="4">#REF!</definedName>
    <definedName name="Beg_Bal" localSheetId="10">#REF!</definedName>
    <definedName name="Beg_Bal" localSheetId="5">#REF!</definedName>
    <definedName name="Beg_Bal" localSheetId="9">#REF!</definedName>
    <definedName name="Beg_Bal" localSheetId="2">#REF!</definedName>
    <definedName name="Beg_Bal" localSheetId="8">#REF!</definedName>
    <definedName name="Beg_Bal" localSheetId="6">#REF!</definedName>
    <definedName name="Beg_Bal" localSheetId="3">#REF!</definedName>
    <definedName name="Beg_Bal" localSheetId="7">#REF!</definedName>
    <definedName name="Beg_Bal">#REF!</definedName>
    <definedName name="BORR" localSheetId="4">#REF!</definedName>
    <definedName name="BORR" localSheetId="10">#REF!</definedName>
    <definedName name="BORR" localSheetId="5">#REF!</definedName>
    <definedName name="BORR" localSheetId="9">#REF!</definedName>
    <definedName name="BORR" localSheetId="2">#REF!</definedName>
    <definedName name="BORR" localSheetId="8">#REF!</definedName>
    <definedName name="BORR" localSheetId="6">#REF!</definedName>
    <definedName name="BORR" localSheetId="3">#REF!</definedName>
    <definedName name="BORR" localSheetId="7">#REF!</definedName>
    <definedName name="BORR">#REF!</definedName>
    <definedName name="bp" localSheetId="4">#REF!</definedName>
    <definedName name="bp" localSheetId="10">#REF!</definedName>
    <definedName name="bp" localSheetId="5">#REF!</definedName>
    <definedName name="bp" localSheetId="9">#REF!</definedName>
    <definedName name="bp" localSheetId="2">#REF!</definedName>
    <definedName name="bp" localSheetId="8">#REF!</definedName>
    <definedName name="bp" localSheetId="6">#REF!</definedName>
    <definedName name="bp" localSheetId="3">#REF!</definedName>
    <definedName name="bp" localSheetId="7">#REF!</definedName>
    <definedName name="bp">#REF!</definedName>
    <definedName name="BTB_L_C_No" localSheetId="10">#REF!</definedName>
    <definedName name="BTB_L_C_No" localSheetId="0">#REF!</definedName>
    <definedName name="BTB_L_C_No" localSheetId="2">#REF!</definedName>
    <definedName name="BTB_L_C_No" localSheetId="3">#REF!</definedName>
    <definedName name="BTB_L_C_No">#REF!</definedName>
    <definedName name="Budget_month">[3]Budget_month!$C$1:$N$549</definedName>
    <definedName name="Budget_ytd">[3]Budget_YTD!$C$1:$N$549</definedName>
    <definedName name="C_F" localSheetId="10">#REF!</definedName>
    <definedName name="C_F" localSheetId="0">#REF!</definedName>
    <definedName name="C_F" localSheetId="2">#REF!</definedName>
    <definedName name="C_F" localSheetId="3">#REF!</definedName>
    <definedName name="C_F">#REF!</definedName>
    <definedName name="CAPEX_Scenario" localSheetId="4">[5]Network!#REF!</definedName>
    <definedName name="CAPEX_Scenario" localSheetId="10">[5]Network!#REF!</definedName>
    <definedName name="CAPEX_Scenario" localSheetId="5">[5]Network!#REF!</definedName>
    <definedName name="CAPEX_Scenario" localSheetId="9">[5]Network!#REF!</definedName>
    <definedName name="CAPEX_Scenario" localSheetId="2">[5]Network!#REF!</definedName>
    <definedName name="CAPEX_Scenario" localSheetId="8">[5]Network!#REF!</definedName>
    <definedName name="CAPEX_Scenario" localSheetId="6">[5]Network!#REF!</definedName>
    <definedName name="CAPEX_Scenario" localSheetId="3">[5]Network!#REF!</definedName>
    <definedName name="CAPEX_Scenario" localSheetId="7">[5]Network!#REF!</definedName>
    <definedName name="CAPEX_Scenario">[5]Network!#REF!</definedName>
    <definedName name="Cash">[6]Front!$E$12</definedName>
    <definedName name="CE" localSheetId="4">#REF!</definedName>
    <definedName name="CE" localSheetId="10">#REF!</definedName>
    <definedName name="CE" localSheetId="5">#REF!</definedName>
    <definedName name="CE" localSheetId="9">#REF!</definedName>
    <definedName name="CE" localSheetId="2">#REF!</definedName>
    <definedName name="CE" localSheetId="8">#REF!</definedName>
    <definedName name="CE" localSheetId="6">#REF!</definedName>
    <definedName name="CE" localSheetId="3">#REF!</definedName>
    <definedName name="CE" localSheetId="7">#REF!</definedName>
    <definedName name="CE">#REF!</definedName>
    <definedName name="Chg." localSheetId="10">#REF!</definedName>
    <definedName name="Chg." localSheetId="0">#REF!</definedName>
    <definedName name="Chg." localSheetId="2">#REF!</definedName>
    <definedName name="Chg." localSheetId="3">#REF!</definedName>
    <definedName name="Chg.">#REF!</definedName>
    <definedName name="Company_Code">[7]Front!$E$10</definedName>
    <definedName name="Company_Name">[7]Front!$E$11</definedName>
    <definedName name="CSE" localSheetId="4">#REF!</definedName>
    <definedName name="CSE" localSheetId="10">#REF!</definedName>
    <definedName name="CSE" localSheetId="5">#REF!</definedName>
    <definedName name="CSE" localSheetId="9">#REF!</definedName>
    <definedName name="CSE" localSheetId="2">#REF!</definedName>
    <definedName name="CSE" localSheetId="8">#REF!</definedName>
    <definedName name="CSE" localSheetId="6">#REF!</definedName>
    <definedName name="CSE" localSheetId="3">#REF!</definedName>
    <definedName name="CSE" localSheetId="7">#REF!</definedName>
    <definedName name="CSE">#REF!</definedName>
    <definedName name="Cum_Int" localSheetId="4">#REF!</definedName>
    <definedName name="Cum_Int" localSheetId="10">#REF!</definedName>
    <definedName name="Cum_Int" localSheetId="5">#REF!</definedName>
    <definedName name="Cum_Int" localSheetId="9">#REF!</definedName>
    <definedName name="Cum_Int" localSheetId="2">#REF!</definedName>
    <definedName name="Cum_Int" localSheetId="8">#REF!</definedName>
    <definedName name="Cum_Int" localSheetId="6">#REF!</definedName>
    <definedName name="Cum_Int" localSheetId="3">#REF!</definedName>
    <definedName name="Cum_Int" localSheetId="7">#REF!</definedName>
    <definedName name="Cum_Int">#REF!</definedName>
    <definedName name="Currency">[7]Front!$E$15</definedName>
    <definedName name="d" localSheetId="4">[8]RP!#REF!</definedName>
    <definedName name="d" localSheetId="10">[8]RP!#REF!</definedName>
    <definedName name="d" localSheetId="5">[8]RP!#REF!</definedName>
    <definedName name="d" localSheetId="9">[8]RP!#REF!</definedName>
    <definedName name="d" localSheetId="2">[8]RP!#REF!</definedName>
    <definedName name="d" localSheetId="8">[8]RP!#REF!</definedName>
    <definedName name="d" localSheetId="6">[8]RP!#REF!</definedName>
    <definedName name="d" localSheetId="3">[8]RP!#REF!</definedName>
    <definedName name="d" localSheetId="7">[8]RP!#REF!</definedName>
    <definedName name="d">[8]RP!#REF!</definedName>
    <definedName name="Data" localSheetId="4">#REF!</definedName>
    <definedName name="Data" localSheetId="10">#REF!</definedName>
    <definedName name="Data" localSheetId="5">#REF!</definedName>
    <definedName name="Data" localSheetId="9">#REF!</definedName>
    <definedName name="Data" localSheetId="2">#REF!</definedName>
    <definedName name="Data" localSheetId="8">#REF!</definedName>
    <definedName name="Data" localSheetId="6">#REF!</definedName>
    <definedName name="Data" localSheetId="3">#REF!</definedName>
    <definedName name="Data" localSheetId="7">#REF!</definedName>
    <definedName name="Data">#REF!</definedName>
    <definedName name="Datatabell" localSheetId="4">#REF!</definedName>
    <definedName name="Datatabell" localSheetId="10">#REF!</definedName>
    <definedName name="Datatabell" localSheetId="5">#REF!</definedName>
    <definedName name="Datatabell" localSheetId="9">#REF!</definedName>
    <definedName name="Datatabell" localSheetId="2">#REF!</definedName>
    <definedName name="Datatabell" localSheetId="8">#REF!</definedName>
    <definedName name="Datatabell" localSheetId="6">#REF!</definedName>
    <definedName name="Datatabell" localSheetId="3">#REF!</definedName>
    <definedName name="Datatabell" localSheetId="7">#REF!</definedName>
    <definedName name="Datatabell">#REF!</definedName>
    <definedName name="Date">[9]Front!$E$16</definedName>
    <definedName name="Dep_Key1" localSheetId="4">#REF!</definedName>
    <definedName name="Dep_Key1" localSheetId="10">#REF!</definedName>
    <definedName name="Dep_Key1" localSheetId="5">#REF!</definedName>
    <definedName name="Dep_Key1" localSheetId="9">#REF!</definedName>
    <definedName name="Dep_Key1" localSheetId="2">#REF!</definedName>
    <definedName name="Dep_Key1" localSheetId="8">#REF!</definedName>
    <definedName name="Dep_Key1" localSheetId="6">#REF!</definedName>
    <definedName name="Dep_Key1" localSheetId="3">#REF!</definedName>
    <definedName name="Dep_Key1" localSheetId="7">#REF!</definedName>
    <definedName name="Dep_Key1">#REF!</definedName>
    <definedName name="depalloc" localSheetId="4">#REF!</definedName>
    <definedName name="depalloc" localSheetId="10">#REF!</definedName>
    <definedName name="depalloc" localSheetId="5">#REF!</definedName>
    <definedName name="depalloc" localSheetId="9">#REF!</definedName>
    <definedName name="depalloc" localSheetId="2">#REF!</definedName>
    <definedName name="depalloc" localSheetId="8">#REF!</definedName>
    <definedName name="depalloc" localSheetId="6">#REF!</definedName>
    <definedName name="depalloc" localSheetId="3">#REF!</definedName>
    <definedName name="depalloc" localSheetId="7">#REF!</definedName>
    <definedName name="depalloc">#REF!</definedName>
    <definedName name="DEPREC" localSheetId="4">#REF!</definedName>
    <definedName name="DEPREC" localSheetId="10">#REF!</definedName>
    <definedName name="DEPREC" localSheetId="5">#REF!</definedName>
    <definedName name="DEPREC" localSheetId="9">#REF!</definedName>
    <definedName name="DEPREC" localSheetId="2">#REF!</definedName>
    <definedName name="DEPREC" localSheetId="8">#REF!</definedName>
    <definedName name="DEPREC" localSheetId="6">#REF!</definedName>
    <definedName name="DEPREC" localSheetId="3">#REF!</definedName>
    <definedName name="DEPREC" localSheetId="7">#REF!</definedName>
    <definedName name="DEPREC">#REF!</definedName>
    <definedName name="dweqdeadwe" localSheetId="4">#REF!</definedName>
    <definedName name="dweqdeadwe" localSheetId="10">#REF!</definedName>
    <definedName name="dweqdeadwe" localSheetId="5">#REF!</definedName>
    <definedName name="dweqdeadwe" localSheetId="9">#REF!</definedName>
    <definedName name="dweqdeadwe" localSheetId="2">#REF!</definedName>
    <definedName name="dweqdeadwe" localSheetId="8">#REF!</definedName>
    <definedName name="dweqdeadwe" localSheetId="6">#REF!</definedName>
    <definedName name="dweqdeadwe" localSheetId="3">#REF!</definedName>
    <definedName name="dweqdeadwe" localSheetId="7">#REF!</definedName>
    <definedName name="dweqdeadwe">#REF!</definedName>
    <definedName name="eee" localSheetId="4">#REF!</definedName>
    <definedName name="eee" localSheetId="10">#REF!</definedName>
    <definedName name="eee" localSheetId="5">#REF!</definedName>
    <definedName name="eee" localSheetId="9">#REF!</definedName>
    <definedName name="eee" localSheetId="2">#REF!</definedName>
    <definedName name="eee" localSheetId="8">#REF!</definedName>
    <definedName name="eee" localSheetId="6">#REF!</definedName>
    <definedName name="eee" localSheetId="3">#REF!</definedName>
    <definedName name="eee" localSheetId="7">#REF!</definedName>
    <definedName name="eee">#REF!</definedName>
    <definedName name="EFFINS" localSheetId="4">#REF!</definedName>
    <definedName name="EFFINS" localSheetId="10">#REF!</definedName>
    <definedName name="EFFINS" localSheetId="5">#REF!</definedName>
    <definedName name="EFFINS" localSheetId="9">#REF!</definedName>
    <definedName name="EFFINS" localSheetId="2">#REF!</definedName>
    <definedName name="EFFINS" localSheetId="8">#REF!</definedName>
    <definedName name="EFFINS" localSheetId="6">#REF!</definedName>
    <definedName name="EFFINS" localSheetId="3">#REF!</definedName>
    <definedName name="EFFINS" localSheetId="7">#REF!</definedName>
    <definedName name="EFFINS">#REF!</definedName>
    <definedName name="EFixFitt" localSheetId="4">'[4]E.Fix.&amp;Fittings'!#REF!</definedName>
    <definedName name="EFixFitt" localSheetId="10">'[4]E.Fix.&amp;Fittings'!#REF!</definedName>
    <definedName name="EFixFitt" localSheetId="5">'[4]E.Fix.&amp;Fittings'!#REF!</definedName>
    <definedName name="EFixFitt" localSheetId="9">'[4]E.Fix.&amp;Fittings'!#REF!</definedName>
    <definedName name="EFixFitt" localSheetId="2">'[4]E.Fix.&amp;Fittings'!#REF!</definedName>
    <definedName name="EFixFitt" localSheetId="8">'[4]E.Fix.&amp;Fittings'!#REF!</definedName>
    <definedName name="EFixFitt" localSheetId="6">'[4]E.Fix.&amp;Fittings'!#REF!</definedName>
    <definedName name="EFixFitt" localSheetId="3">'[4]E.Fix.&amp;Fittings'!#REF!</definedName>
    <definedName name="EFixFitt" localSheetId="7">'[4]E.Fix.&amp;Fittings'!#REF!</definedName>
    <definedName name="EFixFitt">'[4]E.Fix.&amp;Fittings'!#REF!</definedName>
    <definedName name="EgenRappPath" localSheetId="4">#REF!</definedName>
    <definedName name="EgenRappPath" localSheetId="10">#REF!</definedName>
    <definedName name="EgenRappPath" localSheetId="5">#REF!</definedName>
    <definedName name="EgenRappPath" localSheetId="9">#REF!</definedName>
    <definedName name="EgenRappPath" localSheetId="2">#REF!</definedName>
    <definedName name="EgenRappPath" localSheetId="8">#REF!</definedName>
    <definedName name="EgenRappPath" localSheetId="6">#REF!</definedName>
    <definedName name="EgenRappPath" localSheetId="3">#REF!</definedName>
    <definedName name="EgenRappPath" localSheetId="7">#REF!</definedName>
    <definedName name="EgenRappPath">#REF!</definedName>
    <definedName name="End_Bal" localSheetId="4">#REF!</definedName>
    <definedName name="End_Bal" localSheetId="10">#REF!</definedName>
    <definedName name="End_Bal" localSheetId="5">#REF!</definedName>
    <definedName name="End_Bal" localSheetId="9">#REF!</definedName>
    <definedName name="End_Bal" localSheetId="2">#REF!</definedName>
    <definedName name="End_Bal" localSheetId="8">#REF!</definedName>
    <definedName name="End_Bal" localSheetId="6">#REF!</definedName>
    <definedName name="End_Bal" localSheetId="3">#REF!</definedName>
    <definedName name="End_Bal" localSheetId="7">#REF!</definedName>
    <definedName name="End_Bal">#REF!</definedName>
    <definedName name="Equip1" localSheetId="4">#REF!</definedName>
    <definedName name="Equip1" localSheetId="10">#REF!</definedName>
    <definedName name="Equip1" localSheetId="5">#REF!</definedName>
    <definedName name="Equip1" localSheetId="9">#REF!</definedName>
    <definedName name="Equip1" localSheetId="2">#REF!</definedName>
    <definedName name="Equip1" localSheetId="8">#REF!</definedName>
    <definedName name="Equip1" localSheetId="6">#REF!</definedName>
    <definedName name="Equip1" localSheetId="3">#REF!</definedName>
    <definedName name="Equip1" localSheetId="7">#REF!</definedName>
    <definedName name="Equip1">#REF!</definedName>
    <definedName name="EquipINS" localSheetId="4">#REF!</definedName>
    <definedName name="EquipINS" localSheetId="10">#REF!</definedName>
    <definedName name="EquipINS" localSheetId="5">#REF!</definedName>
    <definedName name="EquipINS" localSheetId="9">#REF!</definedName>
    <definedName name="EquipINS" localSheetId="2">#REF!</definedName>
    <definedName name="EquipINS" localSheetId="8">#REF!</definedName>
    <definedName name="EquipINS" localSheetId="6">#REF!</definedName>
    <definedName name="EquipINS" localSheetId="3">#REF!</definedName>
    <definedName name="EquipINS" localSheetId="7">#REF!</definedName>
    <definedName name="EquipINS">#REF!</definedName>
    <definedName name="eqwgfvqwefewqf" localSheetId="4">[10]proforma!#REF!</definedName>
    <definedName name="eqwgfvqwefewqf" localSheetId="10">[10]proforma!#REF!</definedName>
    <definedName name="eqwgfvqwefewqf" localSheetId="5">[10]proforma!#REF!</definedName>
    <definedName name="eqwgfvqwefewqf" localSheetId="9">[10]proforma!#REF!</definedName>
    <definedName name="eqwgfvqwefewqf" localSheetId="2">[10]proforma!#REF!</definedName>
    <definedName name="eqwgfvqwefewqf" localSheetId="8">[10]proforma!#REF!</definedName>
    <definedName name="eqwgfvqwefewqf" localSheetId="6">[10]proforma!#REF!</definedName>
    <definedName name="eqwgfvqwefewqf" localSheetId="3">[10]proforma!#REF!</definedName>
    <definedName name="eqwgfvqwefewqf" localSheetId="7">[10]proforma!#REF!</definedName>
    <definedName name="eqwgfvqwefewqf">[10]proforma!#REF!</definedName>
    <definedName name="etettrggttg" localSheetId="4">#REF!</definedName>
    <definedName name="etettrggttg" localSheetId="10">#REF!</definedName>
    <definedName name="etettrggttg" localSheetId="5">#REF!</definedName>
    <definedName name="etettrggttg" localSheetId="9">#REF!</definedName>
    <definedName name="etettrggttg" localSheetId="2">#REF!</definedName>
    <definedName name="etettrggttg" localSheetId="8">#REF!</definedName>
    <definedName name="etettrggttg" localSheetId="6">#REF!</definedName>
    <definedName name="etettrggttg" localSheetId="3">#REF!</definedName>
    <definedName name="etettrggttg" localSheetId="7">#REF!</definedName>
    <definedName name="etettrggttg">#REF!</definedName>
    <definedName name="EV__LASTREFTIME__" hidden="1">39828.6634490741</definedName>
    <definedName name="EV_2" localSheetId="4">#REF!</definedName>
    <definedName name="EV_2" localSheetId="10">#REF!</definedName>
    <definedName name="EV_2" localSheetId="5">#REF!</definedName>
    <definedName name="EV_2" localSheetId="9">#REF!</definedName>
    <definedName name="EV_2" localSheetId="2">#REF!</definedName>
    <definedName name="EV_2" localSheetId="8">#REF!</definedName>
    <definedName name="EV_2" localSheetId="6">#REF!</definedName>
    <definedName name="EV_2" localSheetId="3">#REF!</definedName>
    <definedName name="EV_2" localSheetId="7">#REF!</definedName>
    <definedName name="EV_2">#REF!</definedName>
    <definedName name="EV_3" localSheetId="4">#REF!</definedName>
    <definedName name="EV_3" localSheetId="10">#REF!</definedName>
    <definedName name="EV_3" localSheetId="5">#REF!</definedName>
    <definedName name="EV_3" localSheetId="9">#REF!</definedName>
    <definedName name="EV_3" localSheetId="2">#REF!</definedName>
    <definedName name="EV_3" localSheetId="8">#REF!</definedName>
    <definedName name="EV_3" localSheetId="6">#REF!</definedName>
    <definedName name="EV_3" localSheetId="3">#REF!</definedName>
    <definedName name="EV_3" localSheetId="7">#REF!</definedName>
    <definedName name="EV_3">#REF!</definedName>
    <definedName name="EV_Grp1" localSheetId="4">#REF!</definedName>
    <definedName name="EV_Grp1" localSheetId="10">#REF!</definedName>
    <definedName name="EV_Grp1" localSheetId="5">#REF!</definedName>
    <definedName name="EV_Grp1" localSheetId="9">#REF!</definedName>
    <definedName name="EV_Grp1" localSheetId="2">#REF!</definedName>
    <definedName name="EV_Grp1" localSheetId="8">#REF!</definedName>
    <definedName name="EV_Grp1" localSheetId="6">#REF!</definedName>
    <definedName name="EV_Grp1" localSheetId="3">#REF!</definedName>
    <definedName name="EV_Grp1" localSheetId="7">#REF!</definedName>
    <definedName name="EV_Grp1">#REF!</definedName>
    <definedName name="Extra_Pay" localSheetId="4">#REF!</definedName>
    <definedName name="Extra_Pay" localSheetId="10">#REF!</definedName>
    <definedName name="Extra_Pay" localSheetId="5">#REF!</definedName>
    <definedName name="Extra_Pay" localSheetId="9">#REF!</definedName>
    <definedName name="Extra_Pay" localSheetId="2">#REF!</definedName>
    <definedName name="Extra_Pay" localSheetId="8">#REF!</definedName>
    <definedName name="Extra_Pay" localSheetId="6">#REF!</definedName>
    <definedName name="Extra_Pay" localSheetId="3">#REF!</definedName>
    <definedName name="Extra_Pay" localSheetId="7">#REF!</definedName>
    <definedName name="Extra_Pay">#REF!</definedName>
    <definedName name="F.summ" localSheetId="4">#REF!</definedName>
    <definedName name="F.summ" localSheetId="10">#REF!</definedName>
    <definedName name="F.summ" localSheetId="5">#REF!</definedName>
    <definedName name="F.summ" localSheetId="9">#REF!</definedName>
    <definedName name="F.summ" localSheetId="2">#REF!</definedName>
    <definedName name="F.summ" localSheetId="8">#REF!</definedName>
    <definedName name="F.summ" localSheetId="6">#REF!</definedName>
    <definedName name="F.summ" localSheetId="3">#REF!</definedName>
    <definedName name="F.summ" localSheetId="7">#REF!</definedName>
    <definedName name="F.summ">#REF!</definedName>
    <definedName name="Fabrics" localSheetId="10">#REF!</definedName>
    <definedName name="Fabrics" localSheetId="0">#REF!</definedName>
    <definedName name="Fabrics" localSheetId="2">#REF!</definedName>
    <definedName name="Fabrics" localSheetId="3">#REF!</definedName>
    <definedName name="Fabrics">#REF!</definedName>
    <definedName name="faqdf" localSheetId="4">#REF!</definedName>
    <definedName name="faqdf" localSheetId="10">#REF!</definedName>
    <definedName name="faqdf" localSheetId="5">#REF!</definedName>
    <definedName name="faqdf" localSheetId="9">#REF!</definedName>
    <definedName name="faqdf" localSheetId="2">#REF!</definedName>
    <definedName name="faqdf" localSheetId="8">#REF!</definedName>
    <definedName name="faqdf" localSheetId="6">#REF!</definedName>
    <definedName name="faqdf" localSheetId="3">#REF!</definedName>
    <definedName name="faqdf" localSheetId="7">#REF!</definedName>
    <definedName name="faqdf">#REF!</definedName>
    <definedName name="ff" localSheetId="4">#REF!</definedName>
    <definedName name="ff" localSheetId="10">#REF!</definedName>
    <definedName name="ff" localSheetId="5">#REF!</definedName>
    <definedName name="ff" localSheetId="9">#REF!</definedName>
    <definedName name="ff" localSheetId="2">#REF!</definedName>
    <definedName name="ff" localSheetId="8">#REF!</definedName>
    <definedName name="ff" localSheetId="6">#REF!</definedName>
    <definedName name="ff" localSheetId="3">#REF!</definedName>
    <definedName name="ff" localSheetId="7">#REF!</definedName>
    <definedName name="ff">#REF!</definedName>
    <definedName name="Flood" localSheetId="4">#REF!</definedName>
    <definedName name="Flood" localSheetId="10">#REF!</definedName>
    <definedName name="Flood" localSheetId="5">#REF!</definedName>
    <definedName name="Flood" localSheetId="9">#REF!</definedName>
    <definedName name="Flood" localSheetId="2">#REF!</definedName>
    <definedName name="Flood" localSheetId="8">#REF!</definedName>
    <definedName name="Flood" localSheetId="6">#REF!</definedName>
    <definedName name="Flood" localSheetId="3">#REF!</definedName>
    <definedName name="Flood" localSheetId="7">#REF!</definedName>
    <definedName name="Flood">#REF!</definedName>
    <definedName name="FLOW_BDT" localSheetId="4">#REF!</definedName>
    <definedName name="FLOW_BDT" localSheetId="10">#REF!</definedName>
    <definedName name="FLOW_BDT" localSheetId="5">#REF!</definedName>
    <definedName name="FLOW_BDT" localSheetId="9">#REF!</definedName>
    <definedName name="FLOW_BDT" localSheetId="2">#REF!</definedName>
    <definedName name="FLOW_BDT" localSheetId="8">#REF!</definedName>
    <definedName name="FLOW_BDT" localSheetId="6">#REF!</definedName>
    <definedName name="FLOW_BDT" localSheetId="3">#REF!</definedName>
    <definedName name="FLOW_BDT" localSheetId="7">#REF!</definedName>
    <definedName name="FLOW_BDT">#REF!</definedName>
    <definedName name="FLOW_USD" localSheetId="4">#REF!</definedName>
    <definedName name="FLOW_USD" localSheetId="10">#REF!</definedName>
    <definedName name="FLOW_USD" localSheetId="5">#REF!</definedName>
    <definedName name="FLOW_USD" localSheetId="9">#REF!</definedName>
    <definedName name="FLOW_USD" localSheetId="2">#REF!</definedName>
    <definedName name="FLOW_USD" localSheetId="8">#REF!</definedName>
    <definedName name="FLOW_USD" localSheetId="6">#REF!</definedName>
    <definedName name="FLOW_USD" localSheetId="3">#REF!</definedName>
    <definedName name="FLOW_USD" localSheetId="7">#REF!</definedName>
    <definedName name="FLOW_USD">#REF!</definedName>
    <definedName name="Forecast_2000">'[3]Forecast 2000'!$C$1:$N$78</definedName>
    <definedName name="FOtherAxes" localSheetId="4">#REF!</definedName>
    <definedName name="FOtherAxes" localSheetId="10">#REF!</definedName>
    <definedName name="FOtherAxes" localSheetId="5">#REF!</definedName>
    <definedName name="FOtherAxes" localSheetId="9">#REF!</definedName>
    <definedName name="FOtherAxes" localSheetId="2">#REF!</definedName>
    <definedName name="FOtherAxes" localSheetId="8">#REF!</definedName>
    <definedName name="FOtherAxes" localSheetId="6">#REF!</definedName>
    <definedName name="FOtherAxes" localSheetId="3">#REF!</definedName>
    <definedName name="FOtherAxes" localSheetId="7">#REF!</definedName>
    <definedName name="FOtherAxes">#REF!</definedName>
    <definedName name="Full_Print" localSheetId="4">#REF!</definedName>
    <definedName name="Full_Print" localSheetId="10">#REF!</definedName>
    <definedName name="Full_Print" localSheetId="5">#REF!</definedName>
    <definedName name="Full_Print" localSheetId="9">#REF!</definedName>
    <definedName name="Full_Print" localSheetId="2">#REF!</definedName>
    <definedName name="Full_Print" localSheetId="8">#REF!</definedName>
    <definedName name="Full_Print" localSheetId="6">#REF!</definedName>
    <definedName name="Full_Print" localSheetId="3">#REF!</definedName>
    <definedName name="Full_Print" localSheetId="7">#REF!</definedName>
    <definedName name="Full_Print">#REF!</definedName>
    <definedName name="FurFixINS" localSheetId="4">#REF!</definedName>
    <definedName name="FurFixINS" localSheetId="10">#REF!</definedName>
    <definedName name="FurFixINS" localSheetId="5">#REF!</definedName>
    <definedName name="FurFixINS" localSheetId="9">#REF!</definedName>
    <definedName name="FurFixINS" localSheetId="2">#REF!</definedName>
    <definedName name="FurFixINS" localSheetId="8">#REF!</definedName>
    <definedName name="FurFixINS" localSheetId="6">#REF!</definedName>
    <definedName name="FurFixINS" localSheetId="3">#REF!</definedName>
    <definedName name="FurFixINS" localSheetId="7">#REF!</definedName>
    <definedName name="FurFixINS">#REF!</definedName>
    <definedName name="FurnFix1" localSheetId="4">'[4]Fur&amp;fixture'!#REF!</definedName>
    <definedName name="FurnFix1" localSheetId="10">'[4]Fur&amp;fixture'!#REF!</definedName>
    <definedName name="FurnFix1" localSheetId="5">'[4]Fur&amp;fixture'!#REF!</definedName>
    <definedName name="FurnFix1" localSheetId="9">'[4]Fur&amp;fixture'!#REF!</definedName>
    <definedName name="FurnFix1" localSheetId="2">'[4]Fur&amp;fixture'!#REF!</definedName>
    <definedName name="FurnFix1" localSheetId="8">'[4]Fur&amp;fixture'!#REF!</definedName>
    <definedName name="FurnFix1" localSheetId="6">'[4]Fur&amp;fixture'!#REF!</definedName>
    <definedName name="FurnFix1" localSheetId="3">'[4]Fur&amp;fixture'!#REF!</definedName>
    <definedName name="FurnFix1" localSheetId="7">'[4]Fur&amp;fixture'!#REF!</definedName>
    <definedName name="FurnFix1">'[4]Fur&amp;fixture'!#REF!</definedName>
    <definedName name="H._Resource" localSheetId="4">#REF!</definedName>
    <definedName name="H._Resource" localSheetId="10">#REF!</definedName>
    <definedName name="H._Resource" localSheetId="5">#REF!</definedName>
    <definedName name="H._Resource" localSheetId="9">#REF!</definedName>
    <definedName name="H._Resource" localSheetId="2">#REF!</definedName>
    <definedName name="H._Resource" localSheetId="8">#REF!</definedName>
    <definedName name="H._Resource" localSheetId="6">#REF!</definedName>
    <definedName name="H._Resource" localSheetId="3">#REF!</definedName>
    <definedName name="H._Resource" localSheetId="7">#REF!</definedName>
    <definedName name="H._Resource">#REF!</definedName>
    <definedName name="Header_Row" localSheetId="10">ROW(#REF!)</definedName>
    <definedName name="Header_Row">ROW(#REF!)</definedName>
    <definedName name="hh" localSheetId="4" hidden="1">{"'Market &amp; Company Profile'!$H$24:$I$25"}</definedName>
    <definedName name="hh" localSheetId="10" hidden="1">{"'Market &amp; Company Profile'!$H$24:$I$25"}</definedName>
    <definedName name="hh" localSheetId="5" hidden="1">{"'Market &amp; Company Profile'!$H$24:$I$25"}</definedName>
    <definedName name="hh" localSheetId="9" hidden="1">{"'Market &amp; Company Profile'!$H$24:$I$25"}</definedName>
    <definedName name="hh" localSheetId="2" hidden="1">{"'Market &amp; Company Profile'!$H$24:$I$25"}</definedName>
    <definedName name="hh" localSheetId="8" hidden="1">{"'Market &amp; Company Profile'!$H$24:$I$25"}</definedName>
    <definedName name="hh" localSheetId="6" hidden="1">{"'Market &amp; Company Profile'!$H$24:$I$25"}</definedName>
    <definedName name="hh" localSheetId="3" hidden="1">{"'Market &amp; Company Profile'!$H$24:$I$25"}</definedName>
    <definedName name="hh" localSheetId="7" hidden="1">{"'Market &amp; Company Profile'!$H$24:$I$25"}</definedName>
    <definedName name="hh" hidden="1">{"'Market &amp; Company Profile'!$H$24:$I$25"}</definedName>
    <definedName name="HID" localSheetId="4">#REF!</definedName>
    <definedName name="HID" localSheetId="10">#REF!</definedName>
    <definedName name="HID" localSheetId="5">#REF!</definedName>
    <definedName name="HID" localSheetId="9">#REF!</definedName>
    <definedName name="HID" localSheetId="2">#REF!</definedName>
    <definedName name="HID" localSheetId="8">#REF!</definedName>
    <definedName name="HID" localSheetId="6">#REF!</definedName>
    <definedName name="HID" localSheetId="3">#REF!</definedName>
    <definedName name="HID" localSheetId="7">#REF!</definedName>
    <definedName name="HID">#REF!</definedName>
    <definedName name="HTML_CodePage" hidden="1">1252</definedName>
    <definedName name="HTML_Control" localSheetId="4" hidden="1">{"'Market &amp; Company Profile'!$H$24:$I$25"}</definedName>
    <definedName name="HTML_Control" localSheetId="10" hidden="1">{"'Market &amp; Company Profile'!$H$24:$I$25"}</definedName>
    <definedName name="HTML_Control" localSheetId="5" hidden="1">{"'Market &amp; Company Profile'!$H$24:$I$25"}</definedName>
    <definedName name="HTML_Control" localSheetId="9" hidden="1">{"'Market &amp; Company Profile'!$H$24:$I$25"}</definedName>
    <definedName name="HTML_Control" localSheetId="2" hidden="1">{"'Market &amp; Company Profile'!$H$24:$I$25"}</definedName>
    <definedName name="HTML_Control" localSheetId="8" hidden="1">{"'Market &amp; Company Profile'!$H$24:$I$25"}</definedName>
    <definedName name="HTML_Control" localSheetId="6" hidden="1">{"'Market &amp; Company Profile'!$H$24:$I$25"}</definedName>
    <definedName name="HTML_Control" localSheetId="3" hidden="1">{"'Market &amp; Company Profile'!$H$24:$I$25"}</definedName>
    <definedName name="HTML_Control" localSheetId="7" hidden="1">{"'Market &amp; Company Profile'!$H$24:$I$25"}</definedName>
    <definedName name="HTML_Control" hidden="1">{"'Market &amp; Company Profile'!$H$24:$I$25"}</definedName>
    <definedName name="HTML_Description" hidden="1">""</definedName>
    <definedName name="HTML_Email" hidden="1">""</definedName>
    <definedName name="HTML_Header" hidden="1">"Market &amp; Company Profile"</definedName>
    <definedName name="HTML_LastUpdate" hidden="1">"25.01.01"</definedName>
    <definedName name="HTML_LineAfter" hidden="1">FALSE</definedName>
    <definedName name="HTML_LineBefore" hidden="1">FALSE</definedName>
    <definedName name="HTML_Name" hidden="1">"Arthur Andersen"</definedName>
    <definedName name="HTML_OBDlg2" hidden="1">TRUE</definedName>
    <definedName name="HTML_OBDlg4" hidden="1">TRUE</definedName>
    <definedName name="HTML_OS" hidden="1">0</definedName>
    <definedName name="HTML_PathFile" hidden="1">"C:\DATA\Aurora II\Design\Input\Actual\MyHTML.htm"</definedName>
    <definedName name="HTML_Title" hidden="1">"010124 (EndeligReportPackagesMarket)v"</definedName>
    <definedName name="Human_Resource" localSheetId="4">#REF!</definedName>
    <definedName name="Human_Resource" localSheetId="10">#REF!</definedName>
    <definedName name="Human_Resource" localSheetId="5">#REF!</definedName>
    <definedName name="Human_Resource" localSheetId="9">#REF!</definedName>
    <definedName name="Human_Resource" localSheetId="2">#REF!</definedName>
    <definedName name="Human_Resource" localSheetId="8">#REF!</definedName>
    <definedName name="Human_Resource" localSheetId="6">#REF!</definedName>
    <definedName name="Human_Resource" localSheetId="3">#REF!</definedName>
    <definedName name="Human_Resource" localSheetId="7">#REF!</definedName>
    <definedName name="Human_Resource">#REF!</definedName>
    <definedName name="IMPORTERS" localSheetId="10">#REF!</definedName>
    <definedName name="IMPORTERS" localSheetId="0">#REF!</definedName>
    <definedName name="IMPORTERS" localSheetId="2">#REF!</definedName>
    <definedName name="IMPORTERS" localSheetId="3">#REF!</definedName>
    <definedName name="IMPORTERS">#REF!</definedName>
    <definedName name="Infor_technology" localSheetId="4">#REF!</definedName>
    <definedName name="Infor_technology" localSheetId="10">#REF!</definedName>
    <definedName name="Infor_technology" localSheetId="5">#REF!</definedName>
    <definedName name="Infor_technology" localSheetId="9">#REF!</definedName>
    <definedName name="Infor_technology" localSheetId="2">#REF!</definedName>
    <definedName name="Infor_technology" localSheetId="8">#REF!</definedName>
    <definedName name="Infor_technology" localSheetId="6">#REF!</definedName>
    <definedName name="Infor_technology" localSheetId="3">#REF!</definedName>
    <definedName name="Infor_technology" localSheetId="7">#REF!</definedName>
    <definedName name="Infor_technology">#REF!</definedName>
    <definedName name="Information_Technology" localSheetId="4">#REF!</definedName>
    <definedName name="Information_Technology" localSheetId="10">#REF!</definedName>
    <definedName name="Information_Technology" localSheetId="5">#REF!</definedName>
    <definedName name="Information_Technology" localSheetId="9">#REF!</definedName>
    <definedName name="Information_Technology" localSheetId="2">#REF!</definedName>
    <definedName name="Information_Technology" localSheetId="8">#REF!</definedName>
    <definedName name="Information_Technology" localSheetId="6">#REF!</definedName>
    <definedName name="Information_Technology" localSheetId="3">#REF!</definedName>
    <definedName name="Information_Technology" localSheetId="7">#REF!</definedName>
    <definedName name="Information_Technology">#REF!</definedName>
    <definedName name="Int" localSheetId="4">#REF!</definedName>
    <definedName name="Int" localSheetId="10">#REF!</definedName>
    <definedName name="Int" localSheetId="5">#REF!</definedName>
    <definedName name="Int" localSheetId="9">#REF!</definedName>
    <definedName name="Int" localSheetId="2">#REF!</definedName>
    <definedName name="Int" localSheetId="8">#REF!</definedName>
    <definedName name="Int" localSheetId="6">#REF!</definedName>
    <definedName name="Int" localSheetId="3">#REF!</definedName>
    <definedName name="Int" localSheetId="7">#REF!</definedName>
    <definedName name="Int">#REF!</definedName>
    <definedName name="Interest_basis" localSheetId="4">#REF!</definedName>
    <definedName name="Interest_basis" localSheetId="10">#REF!</definedName>
    <definedName name="Interest_basis" localSheetId="5">#REF!</definedName>
    <definedName name="Interest_basis" localSheetId="9">#REF!</definedName>
    <definedName name="Interest_basis" localSheetId="2">#REF!</definedName>
    <definedName name="Interest_basis" localSheetId="8">#REF!</definedName>
    <definedName name="Interest_basis" localSheetId="6">#REF!</definedName>
    <definedName name="Interest_basis" localSheetId="3">#REF!</definedName>
    <definedName name="Interest_basis" localSheetId="7">#REF!</definedName>
    <definedName name="Interest_basis">#REF!</definedName>
    <definedName name="Interest_copy" localSheetId="4">#REF!</definedName>
    <definedName name="Interest_copy" localSheetId="10">#REF!</definedName>
    <definedName name="Interest_copy" localSheetId="5">#REF!</definedName>
    <definedName name="Interest_copy" localSheetId="9">#REF!</definedName>
    <definedName name="Interest_copy" localSheetId="2">#REF!</definedName>
    <definedName name="Interest_copy" localSheetId="8">#REF!</definedName>
    <definedName name="Interest_copy" localSheetId="6">#REF!</definedName>
    <definedName name="Interest_copy" localSheetId="3">#REF!</definedName>
    <definedName name="Interest_copy" localSheetId="7">#REF!</definedName>
    <definedName name="Interest_copy">#REF!</definedName>
    <definedName name="Interest_Rate" localSheetId="4">#REF!</definedName>
    <definedName name="Interest_Rate" localSheetId="10">#REF!</definedName>
    <definedName name="Interest_Rate" localSheetId="5">#REF!</definedName>
    <definedName name="Interest_Rate" localSheetId="9">#REF!</definedName>
    <definedName name="Interest_Rate" localSheetId="2">#REF!</definedName>
    <definedName name="Interest_Rate" localSheetId="8">#REF!</definedName>
    <definedName name="Interest_Rate" localSheetId="6">#REF!</definedName>
    <definedName name="Interest_Rate" localSheetId="3">#REF!</definedName>
    <definedName name="Interest_Rate" localSheetId="7">#REF!</definedName>
    <definedName name="Interest_Rate">#REF!</definedName>
    <definedName name="Items" localSheetId="10">#REF!</definedName>
    <definedName name="Items" localSheetId="0">#REF!</definedName>
    <definedName name="Items" localSheetId="2">#REF!</definedName>
    <definedName name="Items" localSheetId="3">#REF!</definedName>
    <definedName name="Items">#REF!</definedName>
    <definedName name="j">#N/A</definedName>
    <definedName name="jao" localSheetId="4">#REF!</definedName>
    <definedName name="jao" localSheetId="10">#REF!</definedName>
    <definedName name="jao" localSheetId="5">#REF!</definedName>
    <definedName name="jao" localSheetId="9">#REF!</definedName>
    <definedName name="jao" localSheetId="2">#REF!</definedName>
    <definedName name="jao" localSheetId="8">#REF!</definedName>
    <definedName name="jao" localSheetId="6">#REF!</definedName>
    <definedName name="jao" localSheetId="3">#REF!</definedName>
    <definedName name="jao" localSheetId="7">#REF!</definedName>
    <definedName name="jao">#REF!</definedName>
    <definedName name="jj" localSheetId="4">#REF!</definedName>
    <definedName name="jj" localSheetId="10">#REF!</definedName>
    <definedName name="jj" localSheetId="5">#REF!</definedName>
    <definedName name="jj" localSheetId="9">#REF!</definedName>
    <definedName name="jj" localSheetId="2">#REF!</definedName>
    <definedName name="jj" localSheetId="8">#REF!</definedName>
    <definedName name="jj" localSheetId="6">#REF!</definedName>
    <definedName name="jj" localSheetId="3">#REF!</definedName>
    <definedName name="jj" localSheetId="7">#REF!</definedName>
    <definedName name="jj">#REF!</definedName>
    <definedName name="kdfløs" localSheetId="4">#REF!</definedName>
    <definedName name="kdfløs" localSheetId="10">#REF!</definedName>
    <definedName name="kdfløs" localSheetId="5">#REF!</definedName>
    <definedName name="kdfløs" localSheetId="9">#REF!</definedName>
    <definedName name="kdfløs" localSheetId="2">#REF!</definedName>
    <definedName name="kdfløs" localSheetId="8">#REF!</definedName>
    <definedName name="kdfløs" localSheetId="6">#REF!</definedName>
    <definedName name="kdfløs" localSheetId="3">#REF!</definedName>
    <definedName name="kdfløs" localSheetId="7">#REF!</definedName>
    <definedName name="kdfløs">#REF!</definedName>
    <definedName name="kjhsdfuih" localSheetId="4">#REF!</definedName>
    <definedName name="kjhsdfuih" localSheetId="10">#REF!</definedName>
    <definedName name="kjhsdfuih" localSheetId="5">#REF!</definedName>
    <definedName name="kjhsdfuih" localSheetId="9">#REF!</definedName>
    <definedName name="kjhsdfuih" localSheetId="2">#REF!</definedName>
    <definedName name="kjhsdfuih" localSheetId="8">#REF!</definedName>
    <definedName name="kjhsdfuih" localSheetId="6">#REF!</definedName>
    <definedName name="kjhsdfuih" localSheetId="3">#REF!</definedName>
    <definedName name="kjhsdfuih" localSheetId="7">#REF!</definedName>
    <definedName name="kjhsdfuih">#REF!</definedName>
    <definedName name="kk" localSheetId="4">#REF!</definedName>
    <definedName name="kk" localSheetId="10">#REF!</definedName>
    <definedName name="kk" localSheetId="5">#REF!</definedName>
    <definedName name="kk" localSheetId="9">#REF!</definedName>
    <definedName name="kk" localSheetId="2">#REF!</definedName>
    <definedName name="kk" localSheetId="8">#REF!</definedName>
    <definedName name="kk" localSheetId="6">#REF!</definedName>
    <definedName name="kk" localSheetId="3">#REF!</definedName>
    <definedName name="kk" localSheetId="7">#REF!</definedName>
    <definedName name="kk">#REF!</definedName>
    <definedName name="kkkkkk">[6]Front!$E$15</definedName>
    <definedName name="Last_Row" localSheetId="4">IF(Appoin_Letter!Values_Entered,Header_Row+Appoin_Letter!Number_of_Payments,Header_Row)</definedName>
    <definedName name="Last_Row" localSheetId="10">IF(BankConf!Values_Entered,BankConf!Header_Row+BankConf!Number_of_Payments,BankConf!Header_Row)</definedName>
    <definedName name="Last_Row" localSheetId="5">IF(E_Letter!Values_Entered,Header_Row+E_Letter!Number_of_Payments,Header_Row)</definedName>
    <definedName name="Last_Row" localSheetId="9">IF('Form 23-B'!Values_Entered,Header_Row+'Form 23-B'!Number_of_Payments,Header_Row)</definedName>
    <definedName name="Last_Row" localSheetId="2">IF(I_M!Values_Entered,Header_Row+I_M!Number_of_Payments,Header_Row)</definedName>
    <definedName name="Last_Row" localSheetId="8">IF(Indep!Values_Entered,Header_Row+Indep!Number_of_Payments,Header_Row)</definedName>
    <definedName name="Last_Row" localSheetId="6">IF(PC!Values_Entered,Header_Row+PC!Number_of_Payments,Header_Row)</definedName>
    <definedName name="Last_Row" localSheetId="3">IF(Quotation!Values_Entered,Header_Row+Quotation!Number_of_Payments,Header_Row)</definedName>
    <definedName name="Last_Row" localSheetId="7">IF('Team D'!Values_Entered,Header_Row+'Team D'!Number_of_Payments,Header_Row)</definedName>
    <definedName name="Last_Row">IF(Values_Entered,Header_Row+Number_of_Payments,Header_Row)</definedName>
    <definedName name="lklkl" localSheetId="4">[11]Network!#REF!</definedName>
    <definedName name="lklkl" localSheetId="10">[11]Network!#REF!</definedName>
    <definedName name="lklkl" localSheetId="5">[11]Network!#REF!</definedName>
    <definedName name="lklkl" localSheetId="9">[11]Network!#REF!</definedName>
    <definedName name="lklkl" localSheetId="2">[11]Network!#REF!</definedName>
    <definedName name="lklkl" localSheetId="8">[11]Network!#REF!</definedName>
    <definedName name="lklkl" localSheetId="6">[11]Network!#REF!</definedName>
    <definedName name="lklkl" localSheetId="3">[11]Network!#REF!</definedName>
    <definedName name="lklkl" localSheetId="7">[11]Network!#REF!</definedName>
    <definedName name="lklkl">[11]Network!#REF!</definedName>
    <definedName name="Loan_Amount" localSheetId="4">#REF!</definedName>
    <definedName name="Loan_Amount" localSheetId="10">#REF!</definedName>
    <definedName name="Loan_Amount" localSheetId="5">#REF!</definedName>
    <definedName name="Loan_Amount" localSheetId="9">#REF!</definedName>
    <definedName name="Loan_Amount" localSheetId="2">#REF!</definedName>
    <definedName name="Loan_Amount" localSheetId="8">#REF!</definedName>
    <definedName name="Loan_Amount" localSheetId="6">#REF!</definedName>
    <definedName name="Loan_Amount" localSheetId="3">#REF!</definedName>
    <definedName name="Loan_Amount" localSheetId="7">#REF!</definedName>
    <definedName name="Loan_Amount">#REF!</definedName>
    <definedName name="Loan_Start" localSheetId="4">#REF!</definedName>
    <definedName name="Loan_Start" localSheetId="10">#REF!</definedName>
    <definedName name="Loan_Start" localSheetId="5">#REF!</definedName>
    <definedName name="Loan_Start" localSheetId="9">#REF!</definedName>
    <definedName name="Loan_Start" localSheetId="2">#REF!</definedName>
    <definedName name="Loan_Start" localSheetId="8">#REF!</definedName>
    <definedName name="Loan_Start" localSheetId="6">#REF!</definedName>
    <definedName name="Loan_Start" localSheetId="3">#REF!</definedName>
    <definedName name="Loan_Start" localSheetId="7">#REF!</definedName>
    <definedName name="Loan_Start">#REF!</definedName>
    <definedName name="Loan_Years" localSheetId="4">#REF!</definedName>
    <definedName name="Loan_Years" localSheetId="10">#REF!</definedName>
    <definedName name="Loan_Years" localSheetId="5">#REF!</definedName>
    <definedName name="Loan_Years" localSheetId="9">#REF!</definedName>
    <definedName name="Loan_Years" localSheetId="2">#REF!</definedName>
    <definedName name="Loan_Years" localSheetId="8">#REF!</definedName>
    <definedName name="Loan_Years" localSheetId="6">#REF!</definedName>
    <definedName name="Loan_Years" localSheetId="3">#REF!</definedName>
    <definedName name="Loan_Years" localSheetId="7">#REF!</definedName>
    <definedName name="Loan_Years">#REF!</definedName>
    <definedName name="Lösenord" localSheetId="4">#REF!</definedName>
    <definedName name="Lösenord" localSheetId="10">#REF!</definedName>
    <definedName name="Lösenord" localSheetId="5">#REF!</definedName>
    <definedName name="Lösenord" localSheetId="9">#REF!</definedName>
    <definedName name="Lösenord" localSheetId="2">#REF!</definedName>
    <definedName name="Lösenord" localSheetId="8">#REF!</definedName>
    <definedName name="Lösenord" localSheetId="6">#REF!</definedName>
    <definedName name="Lösenord" localSheetId="3">#REF!</definedName>
    <definedName name="Lösenord" localSheetId="7">#REF!</definedName>
    <definedName name="Lösenord">#REF!</definedName>
    <definedName name="M_L_C_no" localSheetId="10">#REF!</definedName>
    <definedName name="M_L_C_no" localSheetId="0">#REF!</definedName>
    <definedName name="M_L_C_no" localSheetId="2">#REF!</definedName>
    <definedName name="M_L_C_no" localSheetId="3">#REF!</definedName>
    <definedName name="M_L_C_no">#REF!</definedName>
    <definedName name="m_m" localSheetId="4">#REF!</definedName>
    <definedName name="m_m" localSheetId="10">#REF!</definedName>
    <definedName name="m_m" localSheetId="5">#REF!</definedName>
    <definedName name="m_m" localSheetId="9">#REF!</definedName>
    <definedName name="m_m" localSheetId="2">#REF!</definedName>
    <definedName name="m_m" localSheetId="8">#REF!</definedName>
    <definedName name="m_m" localSheetId="6">#REF!</definedName>
    <definedName name="m_m" localSheetId="3">#REF!</definedName>
    <definedName name="m_m" localSheetId="7">#REF!</definedName>
    <definedName name="m_m">#REF!</definedName>
    <definedName name="MIAC" localSheetId="4">[12]TELVAT!#REF!</definedName>
    <definedName name="MIAC" localSheetId="10">[12]TELVAT!#REF!</definedName>
    <definedName name="MIAC" localSheetId="5">[12]TELVAT!#REF!</definedName>
    <definedName name="MIAC" localSheetId="9">[12]TELVAT!#REF!</definedName>
    <definedName name="MIAC" localSheetId="2">[12]TELVAT!#REF!</definedName>
    <definedName name="MIAC" localSheetId="8">[12]TELVAT!#REF!</definedName>
    <definedName name="MIAC" localSheetId="6">[12]TELVAT!#REF!</definedName>
    <definedName name="MIAC" localSheetId="3">[12]TELVAT!#REF!</definedName>
    <definedName name="MIAC" localSheetId="7">[12]TELVAT!#REF!</definedName>
    <definedName name="MIAC">[12]TELVAT!#REF!</definedName>
    <definedName name="mk" localSheetId="4">#REF!</definedName>
    <definedName name="mk" localSheetId="10">#REF!</definedName>
    <definedName name="mk" localSheetId="5">#REF!</definedName>
    <definedName name="mk" localSheetId="9">#REF!</definedName>
    <definedName name="mk" localSheetId="2">#REF!</definedName>
    <definedName name="mk" localSheetId="8">#REF!</definedName>
    <definedName name="mk" localSheetId="6">#REF!</definedName>
    <definedName name="mk" localSheetId="3">#REF!</definedName>
    <definedName name="mk" localSheetId="7">#REF!</definedName>
    <definedName name="mk">#REF!</definedName>
    <definedName name="mm" localSheetId="4">#REF!</definedName>
    <definedName name="mm" localSheetId="10">#REF!</definedName>
    <definedName name="mm" localSheetId="5">#REF!</definedName>
    <definedName name="mm" localSheetId="9">#REF!</definedName>
    <definedName name="mm" localSheetId="2">#REF!</definedName>
    <definedName name="mm" localSheetId="8">#REF!</definedName>
    <definedName name="mm" localSheetId="6">#REF!</definedName>
    <definedName name="mm" localSheetId="3">#REF!</definedName>
    <definedName name="mm" localSheetId="7">#REF!</definedName>
    <definedName name="mm">#REF!</definedName>
    <definedName name="mmmm" localSheetId="4">#REF!</definedName>
    <definedName name="mmmm" localSheetId="10">#REF!</definedName>
    <definedName name="mmmm" localSheetId="5">#REF!</definedName>
    <definedName name="mmmm" localSheetId="9">#REF!</definedName>
    <definedName name="mmmm" localSheetId="2">#REF!</definedName>
    <definedName name="mmmm" localSheetId="8">#REF!</definedName>
    <definedName name="mmmm" localSheetId="6">#REF!</definedName>
    <definedName name="mmmm" localSheetId="3">#REF!</definedName>
    <definedName name="mmmm" localSheetId="7">#REF!</definedName>
    <definedName name="mmmm">#REF!</definedName>
    <definedName name="Month" localSheetId="4">#REF!</definedName>
    <definedName name="Month" localSheetId="10">#REF!</definedName>
    <definedName name="Month" localSheetId="5">#REF!</definedName>
    <definedName name="Month" localSheetId="9">#REF!</definedName>
    <definedName name="Month" localSheetId="2">#REF!</definedName>
    <definedName name="Month" localSheetId="8">#REF!</definedName>
    <definedName name="Month" localSheetId="6">#REF!</definedName>
    <definedName name="Month" localSheetId="3">#REF!</definedName>
    <definedName name="Month" localSheetId="7">#REF!</definedName>
    <definedName name="Month">#REF!</definedName>
    <definedName name="nn" localSheetId="4">#REF!</definedName>
    <definedName name="nn" localSheetId="10">#REF!</definedName>
    <definedName name="nn" localSheetId="5">#REF!</definedName>
    <definedName name="nn" localSheetId="9">#REF!</definedName>
    <definedName name="nn" localSheetId="2">#REF!</definedName>
    <definedName name="nn" localSheetId="8">#REF!</definedName>
    <definedName name="nn" localSheetId="6">#REF!</definedName>
    <definedName name="nn" localSheetId="3">#REF!</definedName>
    <definedName name="nn" localSheetId="7">#REF!</definedName>
    <definedName name="nn">#REF!</definedName>
    <definedName name="nnn" localSheetId="4" hidden="1">{"'Market &amp; Company Profile'!$H$24:$I$25"}</definedName>
    <definedName name="nnn" localSheetId="10" hidden="1">{"'Market &amp; Company Profile'!$H$24:$I$25"}</definedName>
    <definedName name="nnn" localSheetId="5" hidden="1">{"'Market &amp; Company Profile'!$H$24:$I$25"}</definedName>
    <definedName name="nnn" localSheetId="9" hidden="1">{"'Market &amp; Company Profile'!$H$24:$I$25"}</definedName>
    <definedName name="nnn" localSheetId="2" hidden="1">{"'Market &amp; Company Profile'!$H$24:$I$25"}</definedName>
    <definedName name="nnn" localSheetId="8" hidden="1">{"'Market &amp; Company Profile'!$H$24:$I$25"}</definedName>
    <definedName name="nnn" localSheetId="6" hidden="1">{"'Market &amp; Company Profile'!$H$24:$I$25"}</definedName>
    <definedName name="nnn" localSheetId="3" hidden="1">{"'Market &amp; Company Profile'!$H$24:$I$25"}</definedName>
    <definedName name="nnn" localSheetId="7" hidden="1">{"'Market &amp; Company Profile'!$H$24:$I$25"}</definedName>
    <definedName name="nnn" hidden="1">{"'Market &amp; Company Profile'!$H$24:$I$25"}</definedName>
    <definedName name="NT_10_11" localSheetId="4">#REF!</definedName>
    <definedName name="NT_10_11" localSheetId="10">#REF!</definedName>
    <definedName name="NT_10_11" localSheetId="5">#REF!</definedName>
    <definedName name="NT_10_11" localSheetId="9">#REF!</definedName>
    <definedName name="NT_10_11" localSheetId="2">#REF!</definedName>
    <definedName name="NT_10_11" localSheetId="8">#REF!</definedName>
    <definedName name="NT_10_11" localSheetId="6">#REF!</definedName>
    <definedName name="NT_10_11" localSheetId="3">#REF!</definedName>
    <definedName name="NT_10_11" localSheetId="7">#REF!</definedName>
    <definedName name="NT_10_11">#REF!</definedName>
    <definedName name="NT_13_17" localSheetId="4">#REF!</definedName>
    <definedName name="NT_13_17" localSheetId="10">#REF!</definedName>
    <definedName name="NT_13_17" localSheetId="5">#REF!</definedName>
    <definedName name="NT_13_17" localSheetId="9">#REF!</definedName>
    <definedName name="NT_13_17" localSheetId="2">#REF!</definedName>
    <definedName name="NT_13_17" localSheetId="8">#REF!</definedName>
    <definedName name="NT_13_17" localSheetId="6">#REF!</definedName>
    <definedName name="NT_13_17" localSheetId="3">#REF!</definedName>
    <definedName name="NT_13_17" localSheetId="7">#REF!</definedName>
    <definedName name="NT_13_17">#REF!</definedName>
    <definedName name="NT_18_19" localSheetId="4">#REF!</definedName>
    <definedName name="NT_18_19" localSheetId="10">#REF!</definedName>
    <definedName name="NT_18_19" localSheetId="5">#REF!</definedName>
    <definedName name="NT_18_19" localSheetId="9">#REF!</definedName>
    <definedName name="NT_18_19" localSheetId="2">#REF!</definedName>
    <definedName name="NT_18_19" localSheetId="8">#REF!</definedName>
    <definedName name="NT_18_19" localSheetId="6">#REF!</definedName>
    <definedName name="NT_18_19" localSheetId="3">#REF!</definedName>
    <definedName name="NT_18_19" localSheetId="7">#REF!</definedName>
    <definedName name="NT_18_19">#REF!</definedName>
    <definedName name="NT_21_24" localSheetId="4">#REF!</definedName>
    <definedName name="NT_21_24" localSheetId="10">#REF!</definedName>
    <definedName name="NT_21_24" localSheetId="5">#REF!</definedName>
    <definedName name="NT_21_24" localSheetId="9">#REF!</definedName>
    <definedName name="NT_21_24" localSheetId="2">#REF!</definedName>
    <definedName name="NT_21_24" localSheetId="8">#REF!</definedName>
    <definedName name="NT_21_24" localSheetId="6">#REF!</definedName>
    <definedName name="NT_21_24" localSheetId="3">#REF!</definedName>
    <definedName name="NT_21_24" localSheetId="7">#REF!</definedName>
    <definedName name="NT_21_24">#REF!</definedName>
    <definedName name="NT_25_26" localSheetId="4">#REF!</definedName>
    <definedName name="NT_25_26" localSheetId="10">#REF!</definedName>
    <definedName name="NT_25_26" localSheetId="5">#REF!</definedName>
    <definedName name="NT_25_26" localSheetId="9">#REF!</definedName>
    <definedName name="NT_25_26" localSheetId="2">#REF!</definedName>
    <definedName name="NT_25_26" localSheetId="8">#REF!</definedName>
    <definedName name="NT_25_26" localSheetId="6">#REF!</definedName>
    <definedName name="NT_25_26" localSheetId="3">#REF!</definedName>
    <definedName name="NT_25_26" localSheetId="7">#REF!</definedName>
    <definedName name="NT_25_26">#REF!</definedName>
    <definedName name="NT_27_31" localSheetId="4">#REF!</definedName>
    <definedName name="NT_27_31" localSheetId="10">#REF!</definedName>
    <definedName name="NT_27_31" localSheetId="5">#REF!</definedName>
    <definedName name="NT_27_31" localSheetId="9">#REF!</definedName>
    <definedName name="NT_27_31" localSheetId="2">#REF!</definedName>
    <definedName name="NT_27_31" localSheetId="8">#REF!</definedName>
    <definedName name="NT_27_31" localSheetId="6">#REF!</definedName>
    <definedName name="NT_27_31" localSheetId="3">#REF!</definedName>
    <definedName name="NT_27_31" localSheetId="7">#REF!</definedName>
    <definedName name="NT_27_31">#REF!</definedName>
    <definedName name="NT_32_35" localSheetId="4">#REF!</definedName>
    <definedName name="NT_32_35" localSheetId="10">#REF!</definedName>
    <definedName name="NT_32_35" localSheetId="5">#REF!</definedName>
    <definedName name="NT_32_35" localSheetId="9">#REF!</definedName>
    <definedName name="NT_32_35" localSheetId="2">#REF!</definedName>
    <definedName name="NT_32_35" localSheetId="8">#REF!</definedName>
    <definedName name="NT_32_35" localSheetId="6">#REF!</definedName>
    <definedName name="NT_32_35" localSheetId="3">#REF!</definedName>
    <definedName name="NT_32_35" localSheetId="7">#REF!</definedName>
    <definedName name="NT_32_35">#REF!</definedName>
    <definedName name="Num_Pmt_Per_Year" localSheetId="4">#REF!</definedName>
    <definedName name="Num_Pmt_Per_Year" localSheetId="10">#REF!</definedName>
    <definedName name="Num_Pmt_Per_Year" localSheetId="5">#REF!</definedName>
    <definedName name="Num_Pmt_Per_Year" localSheetId="9">#REF!</definedName>
    <definedName name="Num_Pmt_Per_Year" localSheetId="2">#REF!</definedName>
    <definedName name="Num_Pmt_Per_Year" localSheetId="8">#REF!</definedName>
    <definedName name="Num_Pmt_Per_Year" localSheetId="6">#REF!</definedName>
    <definedName name="Num_Pmt_Per_Year" localSheetId="3">#REF!</definedName>
    <definedName name="Num_Pmt_Per_Year" localSheetId="7">#REF!</definedName>
    <definedName name="Num_Pmt_Per_Year">#REF!</definedName>
    <definedName name="Number_of_Payments" localSheetId="4">MATCH(0.01,Appoin_Letter!End_Bal,-1)+1</definedName>
    <definedName name="Number_of_Payments" localSheetId="10">MATCH(0.01,BankConf!End_Bal,-1)+1</definedName>
    <definedName name="Number_of_Payments" localSheetId="5">MATCH(0.01,E_Letter!End_Bal,-1)+1</definedName>
    <definedName name="Number_of_Payments" localSheetId="9">MATCH(0.01,'Form 23-B'!End_Bal,-1)+1</definedName>
    <definedName name="Number_of_Payments" localSheetId="2">MATCH(0.01,I_M!End_Bal,-1)+1</definedName>
    <definedName name="Number_of_Payments" localSheetId="8">MATCH(0.01,Indep!End_Bal,-1)+1</definedName>
    <definedName name="Number_of_Payments" localSheetId="6">MATCH(0.01,PC!End_Bal,-1)+1</definedName>
    <definedName name="Number_of_Payments" localSheetId="3">MATCH(0.01,Quotation!End_Bal,-1)+1</definedName>
    <definedName name="Number_of_Payments" localSheetId="7">MATCH(0.01,'Team D'!End_Bal,-1)+1</definedName>
    <definedName name="Number_of_Payments">MATCH(0.01,End_Bal,-1)+1</definedName>
    <definedName name="ok" localSheetId="4">#REF!</definedName>
    <definedName name="ok" localSheetId="10">#REF!</definedName>
    <definedName name="ok" localSheetId="5">#REF!</definedName>
    <definedName name="ok" localSheetId="9">#REF!</definedName>
    <definedName name="ok" localSheetId="2">#REF!</definedName>
    <definedName name="ok" localSheetId="8">#REF!</definedName>
    <definedName name="ok" localSheetId="6">#REF!</definedName>
    <definedName name="ok" localSheetId="3">#REF!</definedName>
    <definedName name="ok" localSheetId="7">#REF!</definedName>
    <definedName name="ok">#REF!</definedName>
    <definedName name="OLE_LINK1" localSheetId="5">E_Letter!#REF!</definedName>
    <definedName name="oo">#N/A</definedName>
    <definedName name="p" localSheetId="4">#REF!</definedName>
    <definedName name="p" localSheetId="10">#REF!</definedName>
    <definedName name="p" localSheetId="5">#REF!</definedName>
    <definedName name="p" localSheetId="9">#REF!</definedName>
    <definedName name="p" localSheetId="2">#REF!</definedName>
    <definedName name="p" localSheetId="8">#REF!</definedName>
    <definedName name="p" localSheetId="6">#REF!</definedName>
    <definedName name="p" localSheetId="3">#REF!</definedName>
    <definedName name="p" localSheetId="7">#REF!</definedName>
    <definedName name="p">#REF!</definedName>
    <definedName name="Page1" localSheetId="4">#REF!</definedName>
    <definedName name="Page1" localSheetId="10">#REF!</definedName>
    <definedName name="Page1" localSheetId="5">#REF!</definedName>
    <definedName name="Page1" localSheetId="9">#REF!</definedName>
    <definedName name="Page1" localSheetId="2">#REF!</definedName>
    <definedName name="Page1" localSheetId="8">#REF!</definedName>
    <definedName name="Page1" localSheetId="6">#REF!</definedName>
    <definedName name="Page1" localSheetId="3">#REF!</definedName>
    <definedName name="Page1" localSheetId="7">#REF!</definedName>
    <definedName name="Page1">#REF!</definedName>
    <definedName name="Page2" localSheetId="4">#REF!</definedName>
    <definedName name="Page2" localSheetId="10">#REF!</definedName>
    <definedName name="Page2" localSheetId="5">#REF!</definedName>
    <definedName name="Page2" localSheetId="9">#REF!</definedName>
    <definedName name="Page2" localSheetId="2">#REF!</definedName>
    <definedName name="Page2" localSheetId="8">#REF!</definedName>
    <definedName name="Page2" localSheetId="6">#REF!</definedName>
    <definedName name="Page2" localSheetId="3">#REF!</definedName>
    <definedName name="Page2" localSheetId="7">#REF!</definedName>
    <definedName name="Page2">#REF!</definedName>
    <definedName name="Page3" localSheetId="4">#REF!</definedName>
    <definedName name="Page3" localSheetId="10">#REF!</definedName>
    <definedName name="Page3" localSheetId="5">#REF!</definedName>
    <definedName name="Page3" localSheetId="9">#REF!</definedName>
    <definedName name="Page3" localSheetId="2">#REF!</definedName>
    <definedName name="Page3" localSheetId="8">#REF!</definedName>
    <definedName name="Page3" localSheetId="6">#REF!</definedName>
    <definedName name="Page3" localSheetId="3">#REF!</definedName>
    <definedName name="Page3" localSheetId="7">#REF!</definedName>
    <definedName name="Page3">#REF!</definedName>
    <definedName name="Page4" localSheetId="4">#REF!</definedName>
    <definedName name="Page4" localSheetId="10">#REF!</definedName>
    <definedName name="Page4" localSheetId="5">#REF!</definedName>
    <definedName name="Page4" localSheetId="9">#REF!</definedName>
    <definedName name="Page4" localSheetId="2">#REF!</definedName>
    <definedName name="Page4" localSheetId="8">#REF!</definedName>
    <definedName name="Page4" localSheetId="6">#REF!</definedName>
    <definedName name="Page4" localSheetId="3">#REF!</definedName>
    <definedName name="Page4" localSheetId="7">#REF!</definedName>
    <definedName name="Page4">#REF!</definedName>
    <definedName name="Page5" localSheetId="4">#REF!</definedName>
    <definedName name="Page5" localSheetId="10">#REF!</definedName>
    <definedName name="Page5" localSheetId="5">#REF!</definedName>
    <definedName name="Page5" localSheetId="9">#REF!</definedName>
    <definedName name="Page5" localSheetId="2">#REF!</definedName>
    <definedName name="Page5" localSheetId="8">#REF!</definedName>
    <definedName name="Page5" localSheetId="6">#REF!</definedName>
    <definedName name="Page5" localSheetId="3">#REF!</definedName>
    <definedName name="Page5" localSheetId="7">#REF!</definedName>
    <definedName name="Page5">#REF!</definedName>
    <definedName name="Paid_USD" localSheetId="10">#REF!</definedName>
    <definedName name="Paid_USD" localSheetId="0">#REF!</definedName>
    <definedName name="Paid_USD" localSheetId="2">#REF!</definedName>
    <definedName name="Paid_USD" localSheetId="3">#REF!</definedName>
    <definedName name="Paid_USD">#REF!</definedName>
    <definedName name="pay">[13]OUTSTAND!$A$78:$J$136</definedName>
    <definedName name="Pay_Date" localSheetId="4">#REF!</definedName>
    <definedName name="Pay_Date" localSheetId="10">#REF!</definedName>
    <definedName name="Pay_Date" localSheetId="5">#REF!</definedName>
    <definedName name="Pay_Date" localSheetId="9">#REF!</definedName>
    <definedName name="Pay_Date" localSheetId="2">#REF!</definedName>
    <definedName name="Pay_Date" localSheetId="8">#REF!</definedName>
    <definedName name="Pay_Date" localSheetId="6">#REF!</definedName>
    <definedName name="Pay_Date" localSheetId="3">#REF!</definedName>
    <definedName name="Pay_Date" localSheetId="7">#REF!</definedName>
    <definedName name="Pay_Date">#REF!</definedName>
    <definedName name="Pay_Num" localSheetId="4">#REF!</definedName>
    <definedName name="Pay_Num" localSheetId="10">#REF!</definedName>
    <definedName name="Pay_Num" localSheetId="5">#REF!</definedName>
    <definedName name="Pay_Num" localSheetId="9">#REF!</definedName>
    <definedName name="Pay_Num" localSheetId="2">#REF!</definedName>
    <definedName name="Pay_Num" localSheetId="8">#REF!</definedName>
    <definedName name="Pay_Num" localSheetId="6">#REF!</definedName>
    <definedName name="Pay_Num" localSheetId="3">#REF!</definedName>
    <definedName name="Pay_Num" localSheetId="7">#REF!</definedName>
    <definedName name="Pay_Num">#REF!</definedName>
    <definedName name="Payable" localSheetId="10">#REF!</definedName>
    <definedName name="Payable" localSheetId="0">#REF!</definedName>
    <definedName name="Payable" localSheetId="2">#REF!</definedName>
    <definedName name="Payable" localSheetId="3">#REF!</definedName>
    <definedName name="Payable">#REF!</definedName>
    <definedName name="Payment_Date" localSheetId="4">DATE(YEAR(Appoin_Letter!Loan_Start),MONTH(Appoin_Letter!Loan_Start)+Payment_Number,DAY(Appoin_Letter!Loan_Start))</definedName>
    <definedName name="Payment_Date" localSheetId="10">DATE(YEAR(BankConf!Loan_Start),MONTH(BankConf!Loan_Start)+Payment_Number,DAY(BankConf!Loan_Start))</definedName>
    <definedName name="Payment_Date" localSheetId="5">DATE(YEAR(E_Letter!Loan_Start),MONTH(E_Letter!Loan_Start)+Payment_Number,DAY(E_Letter!Loan_Start))</definedName>
    <definedName name="Payment_Date" localSheetId="9">DATE(YEAR('Form 23-B'!Loan_Start),MONTH('Form 23-B'!Loan_Start)+Payment_Number,DAY('Form 23-B'!Loan_Start))</definedName>
    <definedName name="Payment_Date" localSheetId="2">DATE(YEAR(I_M!Loan_Start),MONTH(I_M!Loan_Start)+Payment_Number,DAY(I_M!Loan_Start))</definedName>
    <definedName name="Payment_Date" localSheetId="8">DATE(YEAR(Indep!Loan_Start),MONTH(Indep!Loan_Start)+Payment_Number,DAY(Indep!Loan_Start))</definedName>
    <definedName name="Payment_Date" localSheetId="6">DATE(YEAR(PC!Loan_Start),MONTH(PC!Loan_Start)+Payment_Number,DAY(PC!Loan_Start))</definedName>
    <definedName name="Payment_Date" localSheetId="3">DATE(YEAR(Quotation!Loan_Start),MONTH(Quotation!Loan_Start)+Payment_Number,DAY(Quotation!Loan_Start))</definedName>
    <definedName name="Payment_Date" localSheetId="7">DATE(YEAR('Team D'!Loan_Start),MONTH('Team D'!Loan_Start)+Payment_Number,DAY('Team D'!Loan_Start))</definedName>
    <definedName name="Payment_Date">DATE(YEAR(Loan_Start),MONTH(Loan_Start)+Payment_Number,DAY(Loan_Start))</definedName>
    <definedName name="Period">[7]Front!$E$12</definedName>
    <definedName name="PL_USD" localSheetId="4">#REF!</definedName>
    <definedName name="PL_USD" localSheetId="10">#REF!</definedName>
    <definedName name="PL_USD" localSheetId="5">#REF!</definedName>
    <definedName name="PL_USD" localSheetId="9">#REF!</definedName>
    <definedName name="PL_USD" localSheetId="2">#REF!</definedName>
    <definedName name="PL_USD" localSheetId="8">#REF!</definedName>
    <definedName name="PL_USD" localSheetId="6">#REF!</definedName>
    <definedName name="PL_USD" localSheetId="3">#REF!</definedName>
    <definedName name="PL_USD" localSheetId="7">#REF!</definedName>
    <definedName name="PL_USD">#REF!</definedName>
    <definedName name="PlantMachinery" localSheetId="4">#REF!</definedName>
    <definedName name="PlantMachinery" localSheetId="10">#REF!</definedName>
    <definedName name="PlantMachinery" localSheetId="5">#REF!</definedName>
    <definedName name="PlantMachinery" localSheetId="9">#REF!</definedName>
    <definedName name="PlantMachinery" localSheetId="2">#REF!</definedName>
    <definedName name="PlantMachinery" localSheetId="8">#REF!</definedName>
    <definedName name="PlantMachinery" localSheetId="6">#REF!</definedName>
    <definedName name="PlantMachinery" localSheetId="3">#REF!</definedName>
    <definedName name="PlantMachinery" localSheetId="7">#REF!</definedName>
    <definedName name="PlantMachinery">#REF!</definedName>
    <definedName name="PMINS" localSheetId="4">#REF!</definedName>
    <definedName name="PMINS" localSheetId="10">#REF!</definedName>
    <definedName name="PMINS" localSheetId="5">#REF!</definedName>
    <definedName name="PMINS" localSheetId="9">#REF!</definedName>
    <definedName name="PMINS" localSheetId="2">#REF!</definedName>
    <definedName name="PMINS" localSheetId="8">#REF!</definedName>
    <definedName name="PMINS" localSheetId="6">#REF!</definedName>
    <definedName name="PMINS" localSheetId="3">#REF!</definedName>
    <definedName name="PMINS" localSheetId="7">#REF!</definedName>
    <definedName name="PMINS">#REF!</definedName>
    <definedName name="PPP">[13]OUTSTAND!$A$5:$J$60</definedName>
    <definedName name="PPPP" localSheetId="4">#REF!</definedName>
    <definedName name="PPPP" localSheetId="10">#REF!</definedName>
    <definedName name="PPPP" localSheetId="5">#REF!</definedName>
    <definedName name="PPPP" localSheetId="9">#REF!</definedName>
    <definedName name="PPPP" localSheetId="2">#REF!</definedName>
    <definedName name="PPPP" localSheetId="8">#REF!</definedName>
    <definedName name="PPPP" localSheetId="6">#REF!</definedName>
    <definedName name="PPPP" localSheetId="3">#REF!</definedName>
    <definedName name="PPPP" localSheetId="7">#REF!</definedName>
    <definedName name="PPPP">#REF!</definedName>
    <definedName name="Princ" localSheetId="4">#REF!</definedName>
    <definedName name="Princ" localSheetId="10">#REF!</definedName>
    <definedName name="Princ" localSheetId="5">#REF!</definedName>
    <definedName name="Princ" localSheetId="9">#REF!</definedName>
    <definedName name="Princ" localSheetId="2">#REF!</definedName>
    <definedName name="Princ" localSheetId="8">#REF!</definedName>
    <definedName name="Princ" localSheetId="6">#REF!</definedName>
    <definedName name="Princ" localSheetId="3">#REF!</definedName>
    <definedName name="Princ" localSheetId="7">#REF!</definedName>
    <definedName name="Princ">#REF!</definedName>
    <definedName name="_xlnm.Print_Area" localSheetId="4">Appoin_Letter!$B$3:$K$38</definedName>
    <definedName name="_xlnm.Print_Area" localSheetId="10">BankConf!$B$3:$L$45</definedName>
    <definedName name="_xlnm.Print_Area" localSheetId="0">'Doc List'!$B$2:$E$34</definedName>
    <definedName name="_xlnm.Print_Area" localSheetId="1">Doc_Req!$A$2:$J$107</definedName>
    <definedName name="_xlnm.Print_Area" localSheetId="5">E_Letter!$B$3:$M$258</definedName>
    <definedName name="_xlnm.Print_Area" localSheetId="9">'Form 23-B'!$B$3:$K$58</definedName>
    <definedName name="_xlnm.Print_Area" localSheetId="2">I_M!$B$2:$I$52</definedName>
    <definedName name="_xlnm.Print_Area" localSheetId="8">Indep!$B$3:$K$92</definedName>
    <definedName name="_xlnm.Print_Area" localSheetId="6">PC!$B$3:$L$34</definedName>
    <definedName name="_xlnm.Print_Area" localSheetId="3">Quotation!$B$3:$H$60</definedName>
    <definedName name="_xlnm.Print_Area" localSheetId="7">'Team D'!$B$3:$K$32</definedName>
    <definedName name="_xlnm.Print_Area">#N/A</definedName>
    <definedName name="Print_Area_MI" localSheetId="4">#REF!</definedName>
    <definedName name="Print_Area_MI" localSheetId="10">#REF!</definedName>
    <definedName name="Print_Area_MI" localSheetId="0">#REF!</definedName>
    <definedName name="Print_Area_MI" localSheetId="1">#REF!</definedName>
    <definedName name="Print_Area_MI" localSheetId="5">#REF!</definedName>
    <definedName name="Print_Area_MI" localSheetId="9">#REF!</definedName>
    <definedName name="Print_Area_MI" localSheetId="2">#REF!</definedName>
    <definedName name="Print_Area_MI" localSheetId="8">#REF!</definedName>
    <definedName name="Print_Area_MI" localSheetId="6">#REF!</definedName>
    <definedName name="Print_Area_MI" localSheetId="3">#REF!</definedName>
    <definedName name="Print_Area_MI" localSheetId="7">#REF!</definedName>
    <definedName name="Print_Area_MI">#REF!</definedName>
    <definedName name="Print_Area_Reset" localSheetId="4">OFFSET(Appoin_Letter!Full_Print,0,0,Appoin_Letter!Last_Row)</definedName>
    <definedName name="Print_Area_Reset" localSheetId="10">OFFSET(BankConf!Full_Print,0,0,BankConf!Last_Row)</definedName>
    <definedName name="Print_Area_Reset" localSheetId="5">OFFSET(E_Letter!Full_Print,0,0,E_Letter!Last_Row)</definedName>
    <definedName name="Print_Area_Reset" localSheetId="9">OFFSET('Form 23-B'!Full_Print,0,0,'Form 23-B'!Last_Row)</definedName>
    <definedName name="Print_Area_Reset" localSheetId="2">OFFSET(I_M!Full_Print,0,0,I_M!Last_Row)</definedName>
    <definedName name="Print_Area_Reset" localSheetId="8">OFFSET(Indep!Full_Print,0,0,Indep!Last_Row)</definedName>
    <definedName name="Print_Area_Reset" localSheetId="6">OFFSET(PC!Full_Print,0,0,PC!Last_Row)</definedName>
    <definedName name="Print_Area_Reset" localSheetId="3">OFFSET(Quotation!Full_Print,0,0,Quotation!Last_Row)</definedName>
    <definedName name="Print_Area_Reset" localSheetId="7">OFFSET('Team D'!Full_Print,0,0,'Team D'!Last_Row)</definedName>
    <definedName name="Print_Area_Reset">OFFSET(Full_Print,0,0,Last_Row)</definedName>
    <definedName name="_xlnm.Print_Titles">#N/A</definedName>
    <definedName name="PRINT_TITLES_MI" localSheetId="4">#REF!</definedName>
    <definedName name="PRINT_TITLES_MI" localSheetId="10">#REF!</definedName>
    <definedName name="PRINT_TITLES_MI" localSheetId="5">#REF!</definedName>
    <definedName name="PRINT_TITLES_MI" localSheetId="9">#REF!</definedName>
    <definedName name="PRINT_TITLES_MI" localSheetId="2">#REF!</definedName>
    <definedName name="PRINT_TITLES_MI" localSheetId="8">#REF!</definedName>
    <definedName name="PRINT_TITLES_MI" localSheetId="6">#REF!</definedName>
    <definedName name="PRINT_TITLES_MI" localSheetId="3">#REF!</definedName>
    <definedName name="PRINT_TITLES_MI" localSheetId="7">#REF!</definedName>
    <definedName name="PRINT_TITLES_MI">#REF!</definedName>
    <definedName name="proforma" localSheetId="4">[10]proforma!#REF!</definedName>
    <definedName name="proforma" localSheetId="10">[10]proforma!#REF!</definedName>
    <definedName name="proforma" localSheetId="5">[10]proforma!#REF!</definedName>
    <definedName name="proforma" localSheetId="9">[10]proforma!#REF!</definedName>
    <definedName name="proforma" localSheetId="2">[10]proforma!#REF!</definedName>
    <definedName name="proforma" localSheetId="8">[10]proforma!#REF!</definedName>
    <definedName name="proforma" localSheetId="6">[10]proforma!#REF!</definedName>
    <definedName name="proforma" localSheetId="3">[10]proforma!#REF!</definedName>
    <definedName name="proforma" localSheetId="7">[10]proforma!#REF!</definedName>
    <definedName name="proforma">[10]proforma!#REF!</definedName>
    <definedName name="qdfqwfqwefqewf" localSheetId="4">#REF!</definedName>
    <definedName name="qdfqwfqwefqewf" localSheetId="10">#REF!</definedName>
    <definedName name="qdfqwfqwefqewf" localSheetId="5">#REF!</definedName>
    <definedName name="qdfqwfqwefqewf" localSheetId="9">#REF!</definedName>
    <definedName name="qdfqwfqwefqewf" localSheetId="2">#REF!</definedName>
    <definedName name="qdfqwfqwefqewf" localSheetId="8">#REF!</definedName>
    <definedName name="qdfqwfqwefqewf" localSheetId="6">#REF!</definedName>
    <definedName name="qdfqwfqwefqewf" localSheetId="3">#REF!</definedName>
    <definedName name="qdfqwfqwefqewf" localSheetId="7">#REF!</definedName>
    <definedName name="qdfqwfqwefqewf">#REF!</definedName>
    <definedName name="qefqefqf" localSheetId="4" hidden="1">{"PAGE1",#N/A,FALSE,"BSN4";"PAGE2",#N/A,FALSE,"BSN4";"PAGE3",#N/A,FALSE,"BSN4"}</definedName>
    <definedName name="qefqefqf" localSheetId="10" hidden="1">{"PAGE1",#N/A,FALSE,"BSN4";"PAGE2",#N/A,FALSE,"BSN4";"PAGE3",#N/A,FALSE,"BSN4"}</definedName>
    <definedName name="qefqefqf" localSheetId="5" hidden="1">{"PAGE1",#N/A,FALSE,"BSN4";"PAGE2",#N/A,FALSE,"BSN4";"PAGE3",#N/A,FALSE,"BSN4"}</definedName>
    <definedName name="qefqefqf" localSheetId="9" hidden="1">{"PAGE1",#N/A,FALSE,"BSN4";"PAGE2",#N/A,FALSE,"BSN4";"PAGE3",#N/A,FALSE,"BSN4"}</definedName>
    <definedName name="qefqefqf" localSheetId="2" hidden="1">{"PAGE1",#N/A,FALSE,"BSN4";"PAGE2",#N/A,FALSE,"BSN4";"PAGE3",#N/A,FALSE,"BSN4"}</definedName>
    <definedName name="qefqefqf" localSheetId="8" hidden="1">{"PAGE1",#N/A,FALSE,"BSN4";"PAGE2",#N/A,FALSE,"BSN4";"PAGE3",#N/A,FALSE,"BSN4"}</definedName>
    <definedName name="qefqefqf" localSheetId="6" hidden="1">{"PAGE1",#N/A,FALSE,"BSN4";"PAGE2",#N/A,FALSE,"BSN4";"PAGE3",#N/A,FALSE,"BSN4"}</definedName>
    <definedName name="qefqefqf" localSheetId="3" hidden="1">{"PAGE1",#N/A,FALSE,"BSN4";"PAGE2",#N/A,FALSE,"BSN4";"PAGE3",#N/A,FALSE,"BSN4"}</definedName>
    <definedName name="qefqefqf" localSheetId="7" hidden="1">{"PAGE1",#N/A,FALSE,"BSN4";"PAGE2",#N/A,FALSE,"BSN4";"PAGE3",#N/A,FALSE,"BSN4"}</definedName>
    <definedName name="qefqefqf" hidden="1">{"PAGE1",#N/A,FALSE,"BSN4";"PAGE2",#N/A,FALSE,"BSN4";"PAGE3",#N/A,FALSE,"BSN4"}</definedName>
    <definedName name="qefqewfqefeq" localSheetId="4">#REF!</definedName>
    <definedName name="qefqewfqefeq" localSheetId="10">#REF!</definedName>
    <definedName name="qefqewfqefeq" localSheetId="5">#REF!</definedName>
    <definedName name="qefqewfqefeq" localSheetId="9">#REF!</definedName>
    <definedName name="qefqewfqefeq" localSheetId="2">#REF!</definedName>
    <definedName name="qefqewfqefeq" localSheetId="8">#REF!</definedName>
    <definedName name="qefqewfqefeq" localSheetId="6">#REF!</definedName>
    <definedName name="qefqewfqefeq" localSheetId="3">#REF!</definedName>
    <definedName name="qefqewfqefeq" localSheetId="7">#REF!</definedName>
    <definedName name="qefqewfqefeq">#REF!</definedName>
    <definedName name="qewfewfeqwfd" localSheetId="4" hidden="1">{"PAGE1",#N/A,FALSE,"BSN1";"PAGE2",#N/A,FALSE,"BSN1";"PAGE3",#N/A,FALSE,"BSN1";"PAGE4",#N/A,FALSE,"BSN1";"PAGE5",#N/A,FALSE,"BSN1";"PAGE6",#N/A,FALSE,"BSN1"}</definedName>
    <definedName name="qewfewfeqwfd" localSheetId="10" hidden="1">{"PAGE1",#N/A,FALSE,"BSN1";"PAGE2",#N/A,FALSE,"BSN1";"PAGE3",#N/A,FALSE,"BSN1";"PAGE4",#N/A,FALSE,"BSN1";"PAGE5",#N/A,FALSE,"BSN1";"PAGE6",#N/A,FALSE,"BSN1"}</definedName>
    <definedName name="qewfewfeqwfd" localSheetId="5" hidden="1">{"PAGE1",#N/A,FALSE,"BSN1";"PAGE2",#N/A,FALSE,"BSN1";"PAGE3",#N/A,FALSE,"BSN1";"PAGE4",#N/A,FALSE,"BSN1";"PAGE5",#N/A,FALSE,"BSN1";"PAGE6",#N/A,FALSE,"BSN1"}</definedName>
    <definedName name="qewfewfeqwfd" localSheetId="9" hidden="1">{"PAGE1",#N/A,FALSE,"BSN1";"PAGE2",#N/A,FALSE,"BSN1";"PAGE3",#N/A,FALSE,"BSN1";"PAGE4",#N/A,FALSE,"BSN1";"PAGE5",#N/A,FALSE,"BSN1";"PAGE6",#N/A,FALSE,"BSN1"}</definedName>
    <definedName name="qewfewfeqwfd" localSheetId="2" hidden="1">{"PAGE1",#N/A,FALSE,"BSN1";"PAGE2",#N/A,FALSE,"BSN1";"PAGE3",#N/A,FALSE,"BSN1";"PAGE4",#N/A,FALSE,"BSN1";"PAGE5",#N/A,FALSE,"BSN1";"PAGE6",#N/A,FALSE,"BSN1"}</definedName>
    <definedName name="qewfewfeqwfd" localSheetId="8" hidden="1">{"PAGE1",#N/A,FALSE,"BSN1";"PAGE2",#N/A,FALSE,"BSN1";"PAGE3",#N/A,FALSE,"BSN1";"PAGE4",#N/A,FALSE,"BSN1";"PAGE5",#N/A,FALSE,"BSN1";"PAGE6",#N/A,FALSE,"BSN1"}</definedName>
    <definedName name="qewfewfeqwfd" localSheetId="6" hidden="1">{"PAGE1",#N/A,FALSE,"BSN1";"PAGE2",#N/A,FALSE,"BSN1";"PAGE3",#N/A,FALSE,"BSN1";"PAGE4",#N/A,FALSE,"BSN1";"PAGE5",#N/A,FALSE,"BSN1";"PAGE6",#N/A,FALSE,"BSN1"}</definedName>
    <definedName name="qewfewfeqwfd" localSheetId="3" hidden="1">{"PAGE1",#N/A,FALSE,"BSN1";"PAGE2",#N/A,FALSE,"BSN1";"PAGE3",#N/A,FALSE,"BSN1";"PAGE4",#N/A,FALSE,"BSN1";"PAGE5",#N/A,FALSE,"BSN1";"PAGE6",#N/A,FALSE,"BSN1"}</definedName>
    <definedName name="qewfewfeqwfd" localSheetId="7" hidden="1">{"PAGE1",#N/A,FALSE,"BSN1";"PAGE2",#N/A,FALSE,"BSN1";"PAGE3",#N/A,FALSE,"BSN1";"PAGE4",#N/A,FALSE,"BSN1";"PAGE5",#N/A,FALSE,"BSN1";"PAGE6",#N/A,FALSE,"BSN1"}</definedName>
    <definedName name="qewfewfeqwfd" hidden="1">{"PAGE1",#N/A,FALSE,"BSN1";"PAGE2",#N/A,FALSE,"BSN1";"PAGE3",#N/A,FALSE,"BSN1";"PAGE4",#N/A,FALSE,"BSN1";"PAGE5",#N/A,FALSE,"BSN1";"PAGE6",#N/A,FALSE,"BSN1"}</definedName>
    <definedName name="qfqfqfqwef" localSheetId="4">#REF!</definedName>
    <definedName name="qfqfqfqwef" localSheetId="10">#REF!</definedName>
    <definedName name="qfqfqfqwef" localSheetId="5">#REF!</definedName>
    <definedName name="qfqfqfqwef" localSheetId="9">#REF!</definedName>
    <definedName name="qfqfqfqwef" localSheetId="2">#REF!</definedName>
    <definedName name="qfqfqfqwef" localSheetId="8">#REF!</definedName>
    <definedName name="qfqfqfqwef" localSheetId="6">#REF!</definedName>
    <definedName name="qfqfqfqwef" localSheetId="3">#REF!</definedName>
    <definedName name="qfqfqfqwef" localSheetId="7">#REF!</definedName>
    <definedName name="qfqfqfqwef">#REF!</definedName>
    <definedName name="qfqwefqefq" localSheetId="4" hidden="1">{"'Market &amp; Company Profile'!$H$24:$I$25"}</definedName>
    <definedName name="qfqwefqefq" localSheetId="10" hidden="1">{"'Market &amp; Company Profile'!$H$24:$I$25"}</definedName>
    <definedName name="qfqwefqefq" localSheetId="5" hidden="1">{"'Market &amp; Company Profile'!$H$24:$I$25"}</definedName>
    <definedName name="qfqwefqefq" localSheetId="9" hidden="1">{"'Market &amp; Company Profile'!$H$24:$I$25"}</definedName>
    <definedName name="qfqwefqefq" localSheetId="2" hidden="1">{"'Market &amp; Company Profile'!$H$24:$I$25"}</definedName>
    <definedName name="qfqwefqefq" localSheetId="8" hidden="1">{"'Market &amp; Company Profile'!$H$24:$I$25"}</definedName>
    <definedName name="qfqwefqefq" localSheetId="6" hidden="1">{"'Market &amp; Company Profile'!$H$24:$I$25"}</definedName>
    <definedName name="qfqwefqefq" localSheetId="3" hidden="1">{"'Market &amp; Company Profile'!$H$24:$I$25"}</definedName>
    <definedName name="qfqwefqefq" localSheetId="7" hidden="1">{"'Market &amp; Company Profile'!$H$24:$I$25"}</definedName>
    <definedName name="qfqwefqefq" hidden="1">{"'Market &amp; Company Profile'!$H$24:$I$25"}</definedName>
    <definedName name="qfweqfweqfeq" localSheetId="4" hidden="1">{"'Market &amp; Company Profile'!$H$24:$I$25"}</definedName>
    <definedName name="qfweqfweqfeq" localSheetId="10" hidden="1">{"'Market &amp; Company Profile'!$H$24:$I$25"}</definedName>
    <definedName name="qfweqfweqfeq" localSheetId="5" hidden="1">{"'Market &amp; Company Profile'!$H$24:$I$25"}</definedName>
    <definedName name="qfweqfweqfeq" localSheetId="9" hidden="1">{"'Market &amp; Company Profile'!$H$24:$I$25"}</definedName>
    <definedName name="qfweqfweqfeq" localSheetId="2" hidden="1">{"'Market &amp; Company Profile'!$H$24:$I$25"}</definedName>
    <definedName name="qfweqfweqfeq" localSheetId="8" hidden="1">{"'Market &amp; Company Profile'!$H$24:$I$25"}</definedName>
    <definedName name="qfweqfweqfeq" localSheetId="6" hidden="1">{"'Market &amp; Company Profile'!$H$24:$I$25"}</definedName>
    <definedName name="qfweqfweqfeq" localSheetId="3" hidden="1">{"'Market &amp; Company Profile'!$H$24:$I$25"}</definedName>
    <definedName name="qfweqfweqfeq" localSheetId="7" hidden="1">{"'Market &amp; Company Profile'!$H$24:$I$25"}</definedName>
    <definedName name="qfweqfweqfeq" hidden="1">{"'Market &amp; Company Profile'!$H$24:$I$25"}</definedName>
    <definedName name="qgtrweqgqewr" localSheetId="4" hidden="1">{"PAGE1",#N/A,FALSE,"PLN1";"PAGE2",#N/A,FALSE,"PLN1";"PAGE3",#N/A,FALSE,"PLN1"}</definedName>
    <definedName name="qgtrweqgqewr" localSheetId="10" hidden="1">{"PAGE1",#N/A,FALSE,"PLN1";"PAGE2",#N/A,FALSE,"PLN1";"PAGE3",#N/A,FALSE,"PLN1"}</definedName>
    <definedName name="qgtrweqgqewr" localSheetId="5" hidden="1">{"PAGE1",#N/A,FALSE,"PLN1";"PAGE2",#N/A,FALSE,"PLN1";"PAGE3",#N/A,FALSE,"PLN1"}</definedName>
    <definedName name="qgtrweqgqewr" localSheetId="9" hidden="1">{"PAGE1",#N/A,FALSE,"PLN1";"PAGE2",#N/A,FALSE,"PLN1";"PAGE3",#N/A,FALSE,"PLN1"}</definedName>
    <definedName name="qgtrweqgqewr" localSheetId="2" hidden="1">{"PAGE1",#N/A,FALSE,"PLN1";"PAGE2",#N/A,FALSE,"PLN1";"PAGE3",#N/A,FALSE,"PLN1"}</definedName>
    <definedName name="qgtrweqgqewr" localSheetId="8" hidden="1">{"PAGE1",#N/A,FALSE,"PLN1";"PAGE2",#N/A,FALSE,"PLN1";"PAGE3",#N/A,FALSE,"PLN1"}</definedName>
    <definedName name="qgtrweqgqewr" localSheetId="6" hidden="1">{"PAGE1",#N/A,FALSE,"PLN1";"PAGE2",#N/A,FALSE,"PLN1";"PAGE3",#N/A,FALSE,"PLN1"}</definedName>
    <definedName name="qgtrweqgqewr" localSheetId="3" hidden="1">{"PAGE1",#N/A,FALSE,"PLN1";"PAGE2",#N/A,FALSE,"PLN1";"PAGE3",#N/A,FALSE,"PLN1"}</definedName>
    <definedName name="qgtrweqgqewr" localSheetId="7" hidden="1">{"PAGE1",#N/A,FALSE,"PLN1";"PAGE2",#N/A,FALSE,"PLN1";"PAGE3",#N/A,FALSE,"PLN1"}</definedName>
    <definedName name="qgtrweqgqewr" hidden="1">{"PAGE1",#N/A,FALSE,"PLN1";"PAGE2",#N/A,FALSE,"PLN1";"PAGE3",#N/A,FALSE,"PLN1"}</definedName>
    <definedName name="RapportTyp" localSheetId="4">#REF!</definedName>
    <definedName name="RapportTyp" localSheetId="10">#REF!</definedName>
    <definedName name="RapportTyp" localSheetId="5">#REF!</definedName>
    <definedName name="RapportTyp" localSheetId="9">#REF!</definedName>
    <definedName name="RapportTyp" localSheetId="2">#REF!</definedName>
    <definedName name="RapportTyp" localSheetId="8">#REF!</definedName>
    <definedName name="RapportTyp" localSheetId="6">#REF!</definedName>
    <definedName name="RapportTyp" localSheetId="3">#REF!</definedName>
    <definedName name="RapportTyp" localSheetId="7">#REF!</definedName>
    <definedName name="RapportTyp">#REF!</definedName>
    <definedName name="Rate" localSheetId="10">#REF!</definedName>
    <definedName name="Rate" localSheetId="0">#REF!</definedName>
    <definedName name="Rate" localSheetId="2">#REF!</definedName>
    <definedName name="Rate" localSheetId="3">#REF!</definedName>
    <definedName name="Rate">#REF!</definedName>
    <definedName name="report" localSheetId="4" hidden="1">{"'Market &amp; Company Profile'!$H$24:$I$25"}</definedName>
    <definedName name="report" localSheetId="10" hidden="1">{"'Market &amp; Company Profile'!$H$24:$I$25"}</definedName>
    <definedName name="report" localSheetId="5" hidden="1">{"'Market &amp; Company Profile'!$H$24:$I$25"}</definedName>
    <definedName name="report" localSheetId="9" hidden="1">{"'Market &amp; Company Profile'!$H$24:$I$25"}</definedName>
    <definedName name="report" localSheetId="2" hidden="1">{"'Market &amp; Company Profile'!$H$24:$I$25"}</definedName>
    <definedName name="report" localSheetId="8" hidden="1">{"'Market &amp; Company Profile'!$H$24:$I$25"}</definedName>
    <definedName name="report" localSheetId="6" hidden="1">{"'Market &amp; Company Profile'!$H$24:$I$25"}</definedName>
    <definedName name="report" localSheetId="3" hidden="1">{"'Market &amp; Company Profile'!$H$24:$I$25"}</definedName>
    <definedName name="report" localSheetId="7" hidden="1">{"'Market &amp; Company Profile'!$H$24:$I$25"}</definedName>
    <definedName name="report" hidden="1">{"'Market &amp; Company Profile'!$H$24:$I$25"}</definedName>
    <definedName name="ROUGH" localSheetId="4">[4]Equipment!#REF!</definedName>
    <definedName name="ROUGH" localSheetId="10">[4]Equipment!#REF!</definedName>
    <definedName name="ROUGH" localSheetId="5">[4]Equipment!#REF!</definedName>
    <definedName name="ROUGH" localSheetId="9">[4]Equipment!#REF!</definedName>
    <definedName name="ROUGH" localSheetId="2">[4]Equipment!#REF!</definedName>
    <definedName name="ROUGH" localSheetId="8">[4]Equipment!#REF!</definedName>
    <definedName name="ROUGH" localSheetId="6">[4]Equipment!#REF!</definedName>
    <definedName name="ROUGH" localSheetId="3">[4]Equipment!#REF!</definedName>
    <definedName name="ROUGH" localSheetId="7">[4]Equipment!#REF!</definedName>
    <definedName name="ROUGH">[4]Equipment!#REF!</definedName>
    <definedName name="rr">#N/A</definedName>
    <definedName name="Ruhul">[7]Front!$E$12</definedName>
    <definedName name="Samples" localSheetId="4">#REF!</definedName>
    <definedName name="Samples" localSheetId="10">#REF!</definedName>
    <definedName name="Samples" localSheetId="5">#REF!</definedName>
    <definedName name="Samples" localSheetId="9">#REF!</definedName>
    <definedName name="Samples" localSheetId="2">#REF!</definedName>
    <definedName name="Samples" localSheetId="8">#REF!</definedName>
    <definedName name="Samples" localSheetId="6">#REF!</definedName>
    <definedName name="Samples" localSheetId="3">#REF!</definedName>
    <definedName name="Samples" localSheetId="7">#REF!</definedName>
    <definedName name="Samples">#REF!</definedName>
    <definedName name="Sched_Pay" localSheetId="4">#REF!</definedName>
    <definedName name="Sched_Pay" localSheetId="10">#REF!</definedName>
    <definedName name="Sched_Pay" localSheetId="5">#REF!</definedName>
    <definedName name="Sched_Pay" localSheetId="9">#REF!</definedName>
    <definedName name="Sched_Pay" localSheetId="2">#REF!</definedName>
    <definedName name="Sched_Pay" localSheetId="8">#REF!</definedName>
    <definedName name="Sched_Pay" localSheetId="6">#REF!</definedName>
    <definedName name="Sched_Pay" localSheetId="3">#REF!</definedName>
    <definedName name="Sched_Pay" localSheetId="7">#REF!</definedName>
    <definedName name="Sched_Pay">#REF!</definedName>
    <definedName name="Scheduled_Extra_Payments" localSheetId="4">#REF!</definedName>
    <definedName name="Scheduled_Extra_Payments" localSheetId="10">#REF!</definedName>
    <definedName name="Scheduled_Extra_Payments" localSheetId="5">#REF!</definedName>
    <definedName name="Scheduled_Extra_Payments" localSheetId="9">#REF!</definedName>
    <definedName name="Scheduled_Extra_Payments" localSheetId="2">#REF!</definedName>
    <definedName name="Scheduled_Extra_Payments" localSheetId="8">#REF!</definedName>
    <definedName name="Scheduled_Extra_Payments" localSheetId="6">#REF!</definedName>
    <definedName name="Scheduled_Extra_Payments" localSheetId="3">#REF!</definedName>
    <definedName name="Scheduled_Extra_Payments" localSheetId="7">#REF!</definedName>
    <definedName name="Scheduled_Extra_Payments">#REF!</definedName>
    <definedName name="Scheduled_Interest_Rate" localSheetId="4">#REF!</definedName>
    <definedName name="Scheduled_Interest_Rate" localSheetId="10">#REF!</definedName>
    <definedName name="Scheduled_Interest_Rate" localSheetId="5">#REF!</definedName>
    <definedName name="Scheduled_Interest_Rate" localSheetId="9">#REF!</definedName>
    <definedName name="Scheduled_Interest_Rate" localSheetId="2">#REF!</definedName>
    <definedName name="Scheduled_Interest_Rate" localSheetId="8">#REF!</definedName>
    <definedName name="Scheduled_Interest_Rate" localSheetId="6">#REF!</definedName>
    <definedName name="Scheduled_Interest_Rate" localSheetId="3">#REF!</definedName>
    <definedName name="Scheduled_Interest_Rate" localSheetId="7">#REF!</definedName>
    <definedName name="Scheduled_Interest_Rate">#REF!</definedName>
    <definedName name="Scheduled_Monthly_Payment" localSheetId="4">#REF!</definedName>
    <definedName name="Scheduled_Monthly_Payment" localSheetId="10">#REF!</definedName>
    <definedName name="Scheduled_Monthly_Payment" localSheetId="5">#REF!</definedName>
    <definedName name="Scheduled_Monthly_Payment" localSheetId="9">#REF!</definedName>
    <definedName name="Scheduled_Monthly_Payment" localSheetId="2">#REF!</definedName>
    <definedName name="Scheduled_Monthly_Payment" localSheetId="8">#REF!</definedName>
    <definedName name="Scheduled_Monthly_Payment" localSheetId="6">#REF!</definedName>
    <definedName name="Scheduled_Monthly_Payment" localSheetId="3">#REF!</definedName>
    <definedName name="Scheduled_Monthly_Payment" localSheetId="7">#REF!</definedName>
    <definedName name="Scheduled_Monthly_Payment">#REF!</definedName>
    <definedName name="SD">[14]July!$A$2:$I$22</definedName>
    <definedName name="sdf" localSheetId="4">#REF!</definedName>
    <definedName name="sdf" localSheetId="10">#REF!</definedName>
    <definedName name="sdf" localSheetId="5">#REF!</definedName>
    <definedName name="sdf" localSheetId="9">#REF!</definedName>
    <definedName name="sdf" localSheetId="2">#REF!</definedName>
    <definedName name="sdf" localSheetId="8">#REF!</definedName>
    <definedName name="sdf" localSheetId="6">#REF!</definedName>
    <definedName name="sdf" localSheetId="3">#REF!</definedName>
    <definedName name="sdf" localSheetId="7">#REF!</definedName>
    <definedName name="sdf">#REF!</definedName>
    <definedName name="Sheet_S" localSheetId="10">#REF!</definedName>
    <definedName name="Sheet_S" localSheetId="0">#REF!</definedName>
    <definedName name="Sheet_S" localSheetId="2">#REF!</definedName>
    <definedName name="Sheet_S" localSheetId="3">#REF!</definedName>
    <definedName name="Sheet_S">#REF!</definedName>
    <definedName name="Sheet1" localSheetId="4">[12]TELVAT!#REF!</definedName>
    <definedName name="Sheet1" localSheetId="10">[12]TELVAT!#REF!</definedName>
    <definedName name="Sheet1" localSheetId="5">[12]TELVAT!#REF!</definedName>
    <definedName name="Sheet1" localSheetId="9">[12]TELVAT!#REF!</definedName>
    <definedName name="Sheet1" localSheetId="2">[12]TELVAT!#REF!</definedName>
    <definedName name="Sheet1" localSheetId="8">[12]TELVAT!#REF!</definedName>
    <definedName name="Sheet1" localSheetId="6">[12]TELVAT!#REF!</definedName>
    <definedName name="Sheet1" localSheetId="3">[12]TELVAT!#REF!</definedName>
    <definedName name="Sheet1" localSheetId="7">[12]TELVAT!#REF!</definedName>
    <definedName name="Sheet1">[12]TELVAT!#REF!</definedName>
    <definedName name="SL" localSheetId="10">#REF!</definedName>
    <definedName name="SL" localSheetId="0">#REF!</definedName>
    <definedName name="SL" localSheetId="2">#REF!</definedName>
    <definedName name="SL" localSheetId="3">#REF!</definedName>
    <definedName name="SL">#REF!</definedName>
    <definedName name="startdate">[15]assumptions!$B$2</definedName>
    <definedName name="T">'[16]P.F Loan ded.Nov''97'!$A$1:$N$130</definedName>
    <definedName name="Taka" localSheetId="10">#REF!</definedName>
    <definedName name="Taka" localSheetId="0">#REF!</definedName>
    <definedName name="Taka" localSheetId="2">#REF!</definedName>
    <definedName name="Taka" localSheetId="3">#REF!</definedName>
    <definedName name="Taka">#REF!</definedName>
    <definedName name="TB">[17]TB!$E$1:$K$1956</definedName>
    <definedName name="Tel" localSheetId="4">#REF!</definedName>
    <definedName name="Tel" localSheetId="10">#REF!</definedName>
    <definedName name="Tel" localSheetId="5">#REF!</definedName>
    <definedName name="Tel" localSheetId="9">#REF!</definedName>
    <definedName name="Tel" localSheetId="2">#REF!</definedName>
    <definedName name="Tel" localSheetId="8">#REF!</definedName>
    <definedName name="Tel" localSheetId="6">#REF!</definedName>
    <definedName name="Tel" localSheetId="3">#REF!</definedName>
    <definedName name="Tel" localSheetId="7">#REF!</definedName>
    <definedName name="Tel">#REF!</definedName>
    <definedName name="Tele" localSheetId="4">#REF!</definedName>
    <definedName name="Tele" localSheetId="10">#REF!</definedName>
    <definedName name="Tele" localSheetId="5">#REF!</definedName>
    <definedName name="Tele" localSheetId="9">#REF!</definedName>
    <definedName name="Tele" localSheetId="2">#REF!</definedName>
    <definedName name="Tele" localSheetId="8">#REF!</definedName>
    <definedName name="Tele" localSheetId="6">#REF!</definedName>
    <definedName name="Tele" localSheetId="3">#REF!</definedName>
    <definedName name="Tele" localSheetId="7">#REF!</definedName>
    <definedName name="Tele">#REF!</definedName>
    <definedName name="Telephone" localSheetId="4">#REF!</definedName>
    <definedName name="Telephone" localSheetId="10">#REF!</definedName>
    <definedName name="Telephone" localSheetId="5">#REF!</definedName>
    <definedName name="Telephone" localSheetId="9">#REF!</definedName>
    <definedName name="Telephone" localSheetId="2">#REF!</definedName>
    <definedName name="Telephone" localSheetId="8">#REF!</definedName>
    <definedName name="Telephone" localSheetId="6">#REF!</definedName>
    <definedName name="Telephone" localSheetId="3">#REF!</definedName>
    <definedName name="Telephone" localSheetId="7">#REF!</definedName>
    <definedName name="Telephone">#REF!</definedName>
    <definedName name="Total" localSheetId="10">#REF!</definedName>
    <definedName name="Total" localSheetId="0">#REF!</definedName>
    <definedName name="Total" localSheetId="2">#REF!</definedName>
    <definedName name="Total" localSheetId="3">#REF!</definedName>
    <definedName name="Total">#REF!</definedName>
    <definedName name="Total_Interest" localSheetId="4">#REF!</definedName>
    <definedName name="Total_Interest" localSheetId="10">#REF!</definedName>
    <definedName name="Total_Interest" localSheetId="5">#REF!</definedName>
    <definedName name="Total_Interest" localSheetId="9">#REF!</definedName>
    <definedName name="Total_Interest" localSheetId="2">#REF!</definedName>
    <definedName name="Total_Interest" localSheetId="8">#REF!</definedName>
    <definedName name="Total_Interest" localSheetId="6">#REF!</definedName>
    <definedName name="Total_Interest" localSheetId="3">#REF!</definedName>
    <definedName name="Total_Interest" localSheetId="7">#REF!</definedName>
    <definedName name="Total_Interest">#REF!</definedName>
    <definedName name="Total_Pay" localSheetId="4">#REF!</definedName>
    <definedName name="Total_Pay" localSheetId="10">#REF!</definedName>
    <definedName name="Total_Pay" localSheetId="5">#REF!</definedName>
    <definedName name="Total_Pay" localSheetId="9">#REF!</definedName>
    <definedName name="Total_Pay" localSheetId="2">#REF!</definedName>
    <definedName name="Total_Pay" localSheetId="8">#REF!</definedName>
    <definedName name="Total_Pay" localSheetId="6">#REF!</definedName>
    <definedName name="Total_Pay" localSheetId="3">#REF!</definedName>
    <definedName name="Total_Pay" localSheetId="7">#REF!</definedName>
    <definedName name="Total_Pay">#REF!</definedName>
    <definedName name="Traffic" localSheetId="4" hidden="1">{"'Market &amp; Company Profile'!$H$24:$I$25"}</definedName>
    <definedName name="Traffic" localSheetId="10" hidden="1">{"'Market &amp; Company Profile'!$H$24:$I$25"}</definedName>
    <definedName name="Traffic" localSheetId="5" hidden="1">{"'Market &amp; Company Profile'!$H$24:$I$25"}</definedName>
    <definedName name="Traffic" localSheetId="9" hidden="1">{"'Market &amp; Company Profile'!$H$24:$I$25"}</definedName>
    <definedName name="Traffic" localSheetId="2" hidden="1">{"'Market &amp; Company Profile'!$H$24:$I$25"}</definedName>
    <definedName name="Traffic" localSheetId="8" hidden="1">{"'Market &amp; Company Profile'!$H$24:$I$25"}</definedName>
    <definedName name="Traffic" localSheetId="6" hidden="1">{"'Market &amp; Company Profile'!$H$24:$I$25"}</definedName>
    <definedName name="Traffic" localSheetId="3" hidden="1">{"'Market &amp; Company Profile'!$H$24:$I$25"}</definedName>
    <definedName name="Traffic" localSheetId="7" hidden="1">{"'Market &amp; Company Profile'!$H$24:$I$25"}</definedName>
    <definedName name="Traffic" hidden="1">{"'Market &amp; Company Profile'!$H$24:$I$25"}</definedName>
    <definedName name="Transaction_Type">[7]Front!$E$20</definedName>
    <definedName name="uu" localSheetId="4">#REF!</definedName>
    <definedName name="uu" localSheetId="10">#REF!</definedName>
    <definedName name="uu" localSheetId="5">#REF!</definedName>
    <definedName name="uu" localSheetId="9">#REF!</definedName>
    <definedName name="uu" localSheetId="2">#REF!</definedName>
    <definedName name="uu" localSheetId="8">#REF!</definedName>
    <definedName name="uu" localSheetId="6">#REF!</definedName>
    <definedName name="uu" localSheetId="3">#REF!</definedName>
    <definedName name="uu" localSheetId="7">#REF!</definedName>
    <definedName name="uu">#REF!</definedName>
    <definedName name="Value_USD" localSheetId="10">#REF!</definedName>
    <definedName name="Value_USD" localSheetId="0">#REF!</definedName>
    <definedName name="Value_USD" localSheetId="2">#REF!</definedName>
    <definedName name="Value_USD" localSheetId="3">#REF!</definedName>
    <definedName name="Value_USD">#REF!</definedName>
    <definedName name="Values_Entered" localSheetId="4">IF(Appoin_Letter!Loan_Amount*Appoin_Letter!Interest_Rate*Appoin_Letter!Loan_Years*Appoin_Letter!Loan_Start&gt;0,1,0)</definedName>
    <definedName name="Values_Entered" localSheetId="10">IF(BankConf!Loan_Amount*BankConf!Interest_Rate*BankConf!Loan_Years*BankConf!Loan_Start&gt;0,1,0)</definedName>
    <definedName name="Values_Entered" localSheetId="5">IF(E_Letter!Loan_Amount*E_Letter!Interest_Rate*E_Letter!Loan_Years*E_Letter!Loan_Start&gt;0,1,0)</definedName>
    <definedName name="Values_Entered" localSheetId="9">IF('Form 23-B'!Loan_Amount*'Form 23-B'!Interest_Rate*'Form 23-B'!Loan_Years*'Form 23-B'!Loan_Start&gt;0,1,0)</definedName>
    <definedName name="Values_Entered" localSheetId="2">IF(I_M!Loan_Amount*I_M!Interest_Rate*I_M!Loan_Years*I_M!Loan_Start&gt;0,1,0)</definedName>
    <definedName name="Values_Entered" localSheetId="8">IF(Indep!Loan_Amount*Indep!Interest_Rate*Indep!Loan_Years*Indep!Loan_Start&gt;0,1,0)</definedName>
    <definedName name="Values_Entered" localSheetId="6">IF(PC!Loan_Amount*PC!Interest_Rate*PC!Loan_Years*PC!Loan_Start&gt;0,1,0)</definedName>
    <definedName name="Values_Entered" localSheetId="3">IF(Quotation!Loan_Amount*Quotation!Interest_Rate*Quotation!Loan_Years*Quotation!Loan_Start&gt;0,1,0)</definedName>
    <definedName name="Values_Entered" localSheetId="7">IF('Team D'!Loan_Amount*'Team D'!Interest_Rate*'Team D'!Loan_Years*'Team D'!Loan_Start&gt;0,1,0)</definedName>
    <definedName name="Values_Entered">IF(Loan_Amount*Interest_Rate*Loan_Years*Loan_Start&gt;0,1,0)</definedName>
    <definedName name="vfrt" localSheetId="4">[10]proforma!#REF!</definedName>
    <definedName name="vfrt" localSheetId="10">[10]proforma!#REF!</definedName>
    <definedName name="vfrt" localSheetId="5">[10]proforma!#REF!</definedName>
    <definedName name="vfrt" localSheetId="9">[10]proforma!#REF!</definedName>
    <definedName name="vfrt" localSheetId="2">[10]proforma!#REF!</definedName>
    <definedName name="vfrt" localSheetId="8">[10]proforma!#REF!</definedName>
    <definedName name="vfrt" localSheetId="6">[10]proforma!#REF!</definedName>
    <definedName name="vfrt" localSheetId="3">[10]proforma!#REF!</definedName>
    <definedName name="vfrt" localSheetId="7">[10]proforma!#REF!</definedName>
    <definedName name="vfrt">[10]proforma!#REF!</definedName>
    <definedName name="wrg3rwtgewrtg" localSheetId="4" hidden="1">{"PAGE1",#N/A,FALSE,"CF";"PAGE2",#N/A,FALSE,"CF"}</definedName>
    <definedName name="wrg3rwtgewrtg" localSheetId="10" hidden="1">{"PAGE1",#N/A,FALSE,"CF";"PAGE2",#N/A,FALSE,"CF"}</definedName>
    <definedName name="wrg3rwtgewrtg" localSheetId="5" hidden="1">{"PAGE1",#N/A,FALSE,"CF";"PAGE2",#N/A,FALSE,"CF"}</definedName>
    <definedName name="wrg3rwtgewrtg" localSheetId="9" hidden="1">{"PAGE1",#N/A,FALSE,"CF";"PAGE2",#N/A,FALSE,"CF"}</definedName>
    <definedName name="wrg3rwtgewrtg" localSheetId="2" hidden="1">{"PAGE1",#N/A,FALSE,"CF";"PAGE2",#N/A,FALSE,"CF"}</definedName>
    <definedName name="wrg3rwtgewrtg" localSheetId="8" hidden="1">{"PAGE1",#N/A,FALSE,"CF";"PAGE2",#N/A,FALSE,"CF"}</definedName>
    <definedName name="wrg3rwtgewrtg" localSheetId="6" hidden="1">{"PAGE1",#N/A,FALSE,"CF";"PAGE2",#N/A,FALSE,"CF"}</definedName>
    <definedName name="wrg3rwtgewrtg" localSheetId="3" hidden="1">{"PAGE1",#N/A,FALSE,"CF";"PAGE2",#N/A,FALSE,"CF"}</definedName>
    <definedName name="wrg3rwtgewrtg" localSheetId="7" hidden="1">{"PAGE1",#N/A,FALSE,"CF";"PAGE2",#N/A,FALSE,"CF"}</definedName>
    <definedName name="wrg3rwtgewrtg" hidden="1">{"PAGE1",#N/A,FALSE,"CF";"PAGE2",#N/A,FALSE,"CF"}</definedName>
    <definedName name="wrn.BSN1." localSheetId="4" hidden="1">{"PAGE1",#N/A,FALSE,"BSN1";"PAGE2",#N/A,FALSE,"BSN1";"PAGE3",#N/A,FALSE,"BSN1";"PAGE4",#N/A,FALSE,"BSN1";"PAGE5",#N/A,FALSE,"BSN1";"PAGE6",#N/A,FALSE,"BSN1"}</definedName>
    <definedName name="wrn.BSN1." localSheetId="10" hidden="1">{"PAGE1",#N/A,FALSE,"BSN1";"PAGE2",#N/A,FALSE,"BSN1";"PAGE3",#N/A,FALSE,"BSN1";"PAGE4",#N/A,FALSE,"BSN1";"PAGE5",#N/A,FALSE,"BSN1";"PAGE6",#N/A,FALSE,"BSN1"}</definedName>
    <definedName name="wrn.BSN1." localSheetId="5" hidden="1">{"PAGE1",#N/A,FALSE,"BSN1";"PAGE2",#N/A,FALSE,"BSN1";"PAGE3",#N/A,FALSE,"BSN1";"PAGE4",#N/A,FALSE,"BSN1";"PAGE5",#N/A,FALSE,"BSN1";"PAGE6",#N/A,FALSE,"BSN1"}</definedName>
    <definedName name="wrn.BSN1." localSheetId="9" hidden="1">{"PAGE1",#N/A,FALSE,"BSN1";"PAGE2",#N/A,FALSE,"BSN1";"PAGE3",#N/A,FALSE,"BSN1";"PAGE4",#N/A,FALSE,"BSN1";"PAGE5",#N/A,FALSE,"BSN1";"PAGE6",#N/A,FALSE,"BSN1"}</definedName>
    <definedName name="wrn.BSN1." localSheetId="2" hidden="1">{"PAGE1",#N/A,FALSE,"BSN1";"PAGE2",#N/A,FALSE,"BSN1";"PAGE3",#N/A,FALSE,"BSN1";"PAGE4",#N/A,FALSE,"BSN1";"PAGE5",#N/A,FALSE,"BSN1";"PAGE6",#N/A,FALSE,"BSN1"}</definedName>
    <definedName name="wrn.BSN1." localSheetId="8" hidden="1">{"PAGE1",#N/A,FALSE,"BSN1";"PAGE2",#N/A,FALSE,"BSN1";"PAGE3",#N/A,FALSE,"BSN1";"PAGE4",#N/A,FALSE,"BSN1";"PAGE5",#N/A,FALSE,"BSN1";"PAGE6",#N/A,FALSE,"BSN1"}</definedName>
    <definedName name="wrn.BSN1." localSheetId="6" hidden="1">{"PAGE1",#N/A,FALSE,"BSN1";"PAGE2",#N/A,FALSE,"BSN1";"PAGE3",#N/A,FALSE,"BSN1";"PAGE4",#N/A,FALSE,"BSN1";"PAGE5",#N/A,FALSE,"BSN1";"PAGE6",#N/A,FALSE,"BSN1"}</definedName>
    <definedName name="wrn.BSN1." localSheetId="3" hidden="1">{"PAGE1",#N/A,FALSE,"BSN1";"PAGE2",#N/A,FALSE,"BSN1";"PAGE3",#N/A,FALSE,"BSN1";"PAGE4",#N/A,FALSE,"BSN1";"PAGE5",#N/A,FALSE,"BSN1";"PAGE6",#N/A,FALSE,"BSN1"}</definedName>
    <definedName name="wrn.BSN1." localSheetId="7" hidden="1">{"PAGE1",#N/A,FALSE,"BSN1";"PAGE2",#N/A,FALSE,"BSN1";"PAGE3",#N/A,FALSE,"BSN1";"PAGE4",#N/A,FALSE,"BSN1";"PAGE5",#N/A,FALSE,"BSN1";"PAGE6",#N/A,FALSE,"BSN1"}</definedName>
    <definedName name="wrn.BSN1." hidden="1">{"PAGE1",#N/A,FALSE,"BSN1";"PAGE2",#N/A,FALSE,"BSN1";"PAGE3",#N/A,FALSE,"BSN1";"PAGE4",#N/A,FALSE,"BSN1";"PAGE5",#N/A,FALSE,"BSN1";"PAGE6",#N/A,FALSE,"BSN1"}</definedName>
    <definedName name="wrn.BSN4." localSheetId="4" hidden="1">{"PAGE1",#N/A,FALSE,"BSN4";"PAGE2",#N/A,FALSE,"BSN4";"PAGE3",#N/A,FALSE,"BSN4"}</definedName>
    <definedName name="wrn.BSN4." localSheetId="10" hidden="1">{"PAGE1",#N/A,FALSE,"BSN4";"PAGE2",#N/A,FALSE,"BSN4";"PAGE3",#N/A,FALSE,"BSN4"}</definedName>
    <definedName name="wrn.BSN4." localSheetId="5" hidden="1">{"PAGE1",#N/A,FALSE,"BSN4";"PAGE2",#N/A,FALSE,"BSN4";"PAGE3",#N/A,FALSE,"BSN4"}</definedName>
    <definedName name="wrn.BSN4." localSheetId="9" hidden="1">{"PAGE1",#N/A,FALSE,"BSN4";"PAGE2",#N/A,FALSE,"BSN4";"PAGE3",#N/A,FALSE,"BSN4"}</definedName>
    <definedName name="wrn.BSN4." localSheetId="2" hidden="1">{"PAGE1",#N/A,FALSE,"BSN4";"PAGE2",#N/A,FALSE,"BSN4";"PAGE3",#N/A,FALSE,"BSN4"}</definedName>
    <definedName name="wrn.BSN4." localSheetId="8" hidden="1">{"PAGE1",#N/A,FALSE,"BSN4";"PAGE2",#N/A,FALSE,"BSN4";"PAGE3",#N/A,FALSE,"BSN4"}</definedName>
    <definedName name="wrn.BSN4." localSheetId="6" hidden="1">{"PAGE1",#N/A,FALSE,"BSN4";"PAGE2",#N/A,FALSE,"BSN4";"PAGE3",#N/A,FALSE,"BSN4"}</definedName>
    <definedName name="wrn.BSN4." localSheetId="3" hidden="1">{"PAGE1",#N/A,FALSE,"BSN4";"PAGE2",#N/A,FALSE,"BSN4";"PAGE3",#N/A,FALSE,"BSN4"}</definedName>
    <definedName name="wrn.BSN4." localSheetId="7" hidden="1">{"PAGE1",#N/A,FALSE,"BSN4";"PAGE2",#N/A,FALSE,"BSN4";"PAGE3",#N/A,FALSE,"BSN4"}</definedName>
    <definedName name="wrn.BSN4." hidden="1">{"PAGE1",#N/A,FALSE,"BSN4";"PAGE2",#N/A,FALSE,"BSN4";"PAGE3",#N/A,FALSE,"BSN4"}</definedName>
    <definedName name="wrn.CF." localSheetId="4" hidden="1">{"PAGE1",#N/A,FALSE,"CF";"PAGE2",#N/A,FALSE,"CF"}</definedName>
    <definedName name="wrn.CF." localSheetId="10" hidden="1">{"PAGE1",#N/A,FALSE,"CF";"PAGE2",#N/A,FALSE,"CF"}</definedName>
    <definedName name="wrn.CF." localSheetId="5" hidden="1">{"PAGE1",#N/A,FALSE,"CF";"PAGE2",#N/A,FALSE,"CF"}</definedName>
    <definedName name="wrn.CF." localSheetId="9" hidden="1">{"PAGE1",#N/A,FALSE,"CF";"PAGE2",#N/A,FALSE,"CF"}</definedName>
    <definedName name="wrn.CF." localSheetId="2" hidden="1">{"PAGE1",#N/A,FALSE,"CF";"PAGE2",#N/A,FALSE,"CF"}</definedName>
    <definedName name="wrn.CF." localSheetId="8" hidden="1">{"PAGE1",#N/A,FALSE,"CF";"PAGE2",#N/A,FALSE,"CF"}</definedName>
    <definedName name="wrn.CF." localSheetId="6" hidden="1">{"PAGE1",#N/A,FALSE,"CF";"PAGE2",#N/A,FALSE,"CF"}</definedName>
    <definedName name="wrn.CF." localSheetId="3" hidden="1">{"PAGE1",#N/A,FALSE,"CF";"PAGE2",#N/A,FALSE,"CF"}</definedName>
    <definedName name="wrn.CF." localSheetId="7" hidden="1">{"PAGE1",#N/A,FALSE,"CF";"PAGE2",#N/A,FALSE,"CF"}</definedName>
    <definedName name="wrn.CF." hidden="1">{"PAGE1",#N/A,FALSE,"CF";"PAGE2",#N/A,FALSE,"CF"}</definedName>
    <definedName name="wrn.PLN1." localSheetId="4" hidden="1">{"PAGE1",#N/A,FALSE,"PLN1";"PAGE2",#N/A,FALSE,"PLN1";"PAGE3",#N/A,FALSE,"PLN1"}</definedName>
    <definedName name="wrn.PLN1." localSheetId="10" hidden="1">{"PAGE1",#N/A,FALSE,"PLN1";"PAGE2",#N/A,FALSE,"PLN1";"PAGE3",#N/A,FALSE,"PLN1"}</definedName>
    <definedName name="wrn.PLN1." localSheetId="5" hidden="1">{"PAGE1",#N/A,FALSE,"PLN1";"PAGE2",#N/A,FALSE,"PLN1";"PAGE3",#N/A,FALSE,"PLN1"}</definedName>
    <definedName name="wrn.PLN1." localSheetId="9" hidden="1">{"PAGE1",#N/A,FALSE,"PLN1";"PAGE2",#N/A,FALSE,"PLN1";"PAGE3",#N/A,FALSE,"PLN1"}</definedName>
    <definedName name="wrn.PLN1." localSheetId="2" hidden="1">{"PAGE1",#N/A,FALSE,"PLN1";"PAGE2",#N/A,FALSE,"PLN1";"PAGE3",#N/A,FALSE,"PLN1"}</definedName>
    <definedName name="wrn.PLN1." localSheetId="8" hidden="1">{"PAGE1",#N/A,FALSE,"PLN1";"PAGE2",#N/A,FALSE,"PLN1";"PAGE3",#N/A,FALSE,"PLN1"}</definedName>
    <definedName name="wrn.PLN1." localSheetId="6" hidden="1">{"PAGE1",#N/A,FALSE,"PLN1";"PAGE2",#N/A,FALSE,"PLN1";"PAGE3",#N/A,FALSE,"PLN1"}</definedName>
    <definedName name="wrn.PLN1." localSheetId="3" hidden="1">{"PAGE1",#N/A,FALSE,"PLN1";"PAGE2",#N/A,FALSE,"PLN1";"PAGE3",#N/A,FALSE,"PLN1"}</definedName>
    <definedName name="wrn.PLN1." localSheetId="7" hidden="1">{"PAGE1",#N/A,FALSE,"PLN1";"PAGE2",#N/A,FALSE,"PLN1";"PAGE3",#N/A,FALSE,"PLN1"}</definedName>
    <definedName name="wrn.PLN1." hidden="1">{"PAGE1",#N/A,FALSE,"PLN1";"PAGE2",#N/A,FALSE,"PLN1";"PAGE3",#N/A,FALSE,"PLN1"}</definedName>
    <definedName name="wrn.PLN2" localSheetId="4" hidden="1">{"PAGE1",#N/A,FALSE,"PLN1";"PAGE2",#N/A,FALSE,"PLN1";"PAGE3",#N/A,FALSE,"PLN1"}</definedName>
    <definedName name="wrn.PLN2" localSheetId="10" hidden="1">{"PAGE1",#N/A,FALSE,"PLN1";"PAGE2",#N/A,FALSE,"PLN1";"PAGE3",#N/A,FALSE,"PLN1"}</definedName>
    <definedName name="wrn.PLN2" localSheetId="5" hidden="1">{"PAGE1",#N/A,FALSE,"PLN1";"PAGE2",#N/A,FALSE,"PLN1";"PAGE3",#N/A,FALSE,"PLN1"}</definedName>
    <definedName name="wrn.PLN2" localSheetId="9" hidden="1">{"PAGE1",#N/A,FALSE,"PLN1";"PAGE2",#N/A,FALSE,"PLN1";"PAGE3",#N/A,FALSE,"PLN1"}</definedName>
    <definedName name="wrn.PLN2" localSheetId="2" hidden="1">{"PAGE1",#N/A,FALSE,"PLN1";"PAGE2",#N/A,FALSE,"PLN1";"PAGE3",#N/A,FALSE,"PLN1"}</definedName>
    <definedName name="wrn.PLN2" localSheetId="8" hidden="1">{"PAGE1",#N/A,FALSE,"PLN1";"PAGE2",#N/A,FALSE,"PLN1";"PAGE3",#N/A,FALSE,"PLN1"}</definedName>
    <definedName name="wrn.PLN2" localSheetId="6" hidden="1">{"PAGE1",#N/A,FALSE,"PLN1";"PAGE2",#N/A,FALSE,"PLN1";"PAGE3",#N/A,FALSE,"PLN1"}</definedName>
    <definedName name="wrn.PLN2" localSheetId="3" hidden="1">{"PAGE1",#N/A,FALSE,"PLN1";"PAGE2",#N/A,FALSE,"PLN1";"PAGE3",#N/A,FALSE,"PLN1"}</definedName>
    <definedName name="wrn.PLN2" localSheetId="7" hidden="1">{"PAGE1",#N/A,FALSE,"PLN1";"PAGE2",#N/A,FALSE,"PLN1";"PAGE3",#N/A,FALSE,"PLN1"}</definedName>
    <definedName name="wrn.PLN2" hidden="1">{"PAGE1",#N/A,FALSE,"PLN1";"PAGE2",#N/A,FALSE,"PLN1";"PAGE3",#N/A,FALSE,"PLN1"}</definedName>
    <definedName name="wsob1" localSheetId="4">#REF!</definedName>
    <definedName name="wsob1" localSheetId="10">#REF!</definedName>
    <definedName name="wsob1" localSheetId="5">#REF!</definedName>
    <definedName name="wsob1" localSheetId="9">#REF!</definedName>
    <definedName name="wsob1" localSheetId="2">#REF!</definedName>
    <definedName name="wsob1" localSheetId="8">#REF!</definedName>
    <definedName name="wsob1" localSheetId="6">#REF!</definedName>
    <definedName name="wsob1" localSheetId="3">#REF!</definedName>
    <definedName name="wsob1" localSheetId="7">#REF!</definedName>
    <definedName name="wsob1">#REF!</definedName>
    <definedName name="Year" localSheetId="4">#REF!</definedName>
    <definedName name="Year" localSheetId="10">#REF!</definedName>
    <definedName name="Year" localSheetId="5">#REF!</definedName>
    <definedName name="Year" localSheetId="9">#REF!</definedName>
    <definedName name="Year" localSheetId="2">#REF!</definedName>
    <definedName name="Year" localSheetId="8">#REF!</definedName>
    <definedName name="Year" localSheetId="6">#REF!</definedName>
    <definedName name="Year" localSheetId="3">#REF!</definedName>
    <definedName name="Year" localSheetId="7">#REF!</definedName>
    <definedName name="Year">#REF!</definedName>
    <definedName name="yy">#N/A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6" l="1"/>
  <c r="D25" i="19" l="1"/>
  <c r="D22" i="19"/>
  <c r="D19" i="19"/>
  <c r="B42" i="19"/>
  <c r="B41" i="19"/>
  <c r="B40" i="19"/>
  <c r="B39" i="19"/>
  <c r="B38" i="19"/>
  <c r="B37" i="19"/>
  <c r="E6" i="1" l="1"/>
  <c r="B14" i="19" s="1"/>
  <c r="C6" i="1"/>
  <c r="D5" i="1"/>
  <c r="B12" i="17"/>
  <c r="B10" i="17"/>
  <c r="G37" i="19" l="1"/>
  <c r="C12" i="19"/>
  <c r="C61" i="17"/>
  <c r="B61" i="17"/>
  <c r="C60" i="17"/>
  <c r="C59" i="17"/>
  <c r="C58" i="17"/>
  <c r="C57" i="17"/>
  <c r="C56" i="17"/>
  <c r="B55" i="17"/>
  <c r="B54" i="17"/>
  <c r="B53" i="17"/>
  <c r="B52" i="17"/>
  <c r="F28" i="17"/>
  <c r="C28" i="17"/>
  <c r="F27" i="17"/>
  <c r="C27" i="17"/>
  <c r="C25" i="17"/>
  <c r="C24" i="17"/>
  <c r="C19" i="17"/>
  <c r="F18" i="17"/>
  <c r="C18" i="17"/>
  <c r="B15" i="17"/>
  <c r="B6" i="17"/>
  <c r="M25" i="17"/>
  <c r="L25" i="17"/>
  <c r="N25" i="17" s="1"/>
  <c r="M24" i="17"/>
  <c r="M23" i="17"/>
  <c r="L24" i="17" s="1"/>
  <c r="N24" i="17" s="1"/>
  <c r="K23" i="17"/>
  <c r="K24" i="17" s="1"/>
  <c r="K25" i="17" s="1"/>
  <c r="M22" i="17"/>
  <c r="L23" i="17" s="1"/>
  <c r="N23" i="17" s="1"/>
  <c r="L22" i="17"/>
  <c r="N22" i="17" s="1"/>
  <c r="K22" i="17"/>
  <c r="M21" i="17"/>
  <c r="N21" i="17" s="1"/>
  <c r="B3" i="17"/>
  <c r="A120" i="16"/>
  <c r="A119" i="16"/>
  <c r="A118" i="16"/>
  <c r="D115" i="16"/>
  <c r="A115" i="16"/>
  <c r="D114" i="16"/>
  <c r="A114" i="16"/>
  <c r="D113" i="16"/>
  <c r="D116" i="16" s="1"/>
  <c r="A113" i="16"/>
  <c r="A108" i="16"/>
  <c r="A107" i="16"/>
  <c r="A106" i="16"/>
  <c r="D105" i="16"/>
  <c r="A105" i="16"/>
  <c r="D104" i="16"/>
  <c r="A104" i="16"/>
  <c r="D103" i="16"/>
  <c r="A103" i="16"/>
  <c r="D102" i="16"/>
  <c r="A102" i="16"/>
  <c r="D101" i="16"/>
  <c r="A101" i="16"/>
  <c r="A100" i="16"/>
  <c r="D99" i="16"/>
  <c r="A99" i="16"/>
  <c r="D98" i="16"/>
  <c r="A98" i="16"/>
  <c r="D97" i="16"/>
  <c r="A97" i="16"/>
  <c r="D96" i="16"/>
  <c r="A96" i="16"/>
  <c r="D95" i="16"/>
  <c r="A95" i="16"/>
  <c r="D94" i="16"/>
  <c r="A94" i="16"/>
  <c r="A93" i="16"/>
  <c r="A92" i="16"/>
  <c r="D91" i="16"/>
  <c r="A91" i="16"/>
  <c r="D90" i="16"/>
  <c r="A90" i="16"/>
  <c r="D89" i="16"/>
  <c r="A89" i="16"/>
  <c r="A88" i="16"/>
  <c r="D87" i="16"/>
  <c r="A87" i="16"/>
  <c r="A86" i="16"/>
  <c r="G85" i="16"/>
  <c r="A85" i="16"/>
  <c r="A84" i="16"/>
  <c r="D83" i="16"/>
  <c r="A83" i="16"/>
  <c r="A82" i="16"/>
  <c r="D81" i="16"/>
  <c r="A81" i="16"/>
  <c r="D80" i="16"/>
  <c r="A80" i="16"/>
  <c r="A79" i="16"/>
  <c r="O78" i="16"/>
  <c r="A78" i="16"/>
  <c r="O77" i="16"/>
  <c r="A77" i="16"/>
  <c r="O76" i="16"/>
  <c r="A76" i="16"/>
  <c r="O75" i="16"/>
  <c r="G100" i="16" s="1"/>
  <c r="A75" i="16"/>
  <c r="O74" i="16"/>
  <c r="A74" i="16"/>
  <c r="O73" i="16"/>
  <c r="G113" i="16" s="1"/>
  <c r="I113" i="16" s="1"/>
  <c r="A73" i="16"/>
  <c r="N72" i="16"/>
  <c r="O72" i="16" s="1"/>
  <c r="M72" i="16"/>
  <c r="A72" i="16"/>
  <c r="N71" i="16"/>
  <c r="M71" i="16"/>
  <c r="O71" i="16" s="1"/>
  <c r="G66" i="16" s="1"/>
  <c r="A71" i="16"/>
  <c r="M70" i="16"/>
  <c r="O70" i="16" s="1"/>
  <c r="G91" i="16" s="1"/>
  <c r="A70" i="16"/>
  <c r="N69" i="16"/>
  <c r="M69" i="16"/>
  <c r="A69" i="16"/>
  <c r="N68" i="16"/>
  <c r="O68" i="16" s="1"/>
  <c r="M68" i="16"/>
  <c r="A68" i="16"/>
  <c r="B67" i="16"/>
  <c r="B68" i="16" s="1"/>
  <c r="B69" i="16" s="1"/>
  <c r="B70" i="16" s="1"/>
  <c r="B71" i="16" s="1"/>
  <c r="B72" i="16" s="1"/>
  <c r="B73" i="16" s="1"/>
  <c r="B74" i="16" s="1"/>
  <c r="B75" i="16" s="1"/>
  <c r="B76" i="16" s="1"/>
  <c r="B77" i="16" s="1"/>
  <c r="A67" i="16"/>
  <c r="I66" i="16"/>
  <c r="A66" i="16"/>
  <c r="M57" i="16"/>
  <c r="L58" i="16" s="1"/>
  <c r="N58" i="16" s="1"/>
  <c r="M56" i="16"/>
  <c r="L57" i="16" s="1"/>
  <c r="M55" i="16"/>
  <c r="L56" i="16" s="1"/>
  <c r="N56" i="16" s="1"/>
  <c r="M54" i="16"/>
  <c r="L55" i="16" s="1"/>
  <c r="O53" i="16"/>
  <c r="M53" i="16"/>
  <c r="L54" i="16" s="1"/>
  <c r="L53" i="16"/>
  <c r="N53" i="16" s="1"/>
  <c r="K53" i="16"/>
  <c r="K54" i="16" s="1"/>
  <c r="K55" i="16" s="1"/>
  <c r="K56" i="16" s="1"/>
  <c r="K57" i="16" s="1"/>
  <c r="K58" i="16" s="1"/>
  <c r="M52" i="16"/>
  <c r="N52" i="16" s="1"/>
  <c r="F52" i="16"/>
  <c r="O26" i="17" s="1"/>
  <c r="F44" i="16"/>
  <c r="F45" i="16" s="1"/>
  <c r="I43" i="16"/>
  <c r="H43" i="16"/>
  <c r="G43" i="16"/>
  <c r="I42" i="16"/>
  <c r="H42" i="16"/>
  <c r="G42" i="16"/>
  <c r="I41" i="16"/>
  <c r="H41" i="16"/>
  <c r="G41" i="16"/>
  <c r="I40" i="16"/>
  <c r="H40" i="16"/>
  <c r="G40" i="16"/>
  <c r="I39" i="16"/>
  <c r="H39" i="16"/>
  <c r="G39" i="16"/>
  <c r="I35" i="16"/>
  <c r="K35" i="16" s="1"/>
  <c r="F35" i="16"/>
  <c r="F32" i="16"/>
  <c r="F30" i="16"/>
  <c r="D92" i="16" s="1"/>
  <c r="L17" i="16"/>
  <c r="K17" i="16"/>
  <c r="K16" i="16" s="1"/>
  <c r="K15" i="16" s="1"/>
  <c r="L16" i="16"/>
  <c r="L15" i="16" s="1"/>
  <c r="D76" i="16" s="1"/>
  <c r="B11" i="16"/>
  <c r="B18" i="16" s="1"/>
  <c r="B23" i="16" s="1"/>
  <c r="E8" i="16"/>
  <c r="D120" i="16" l="1"/>
  <c r="D118" i="16"/>
  <c r="D77" i="16"/>
  <c r="F23" i="17" s="1"/>
  <c r="C39" i="16"/>
  <c r="D119" i="16"/>
  <c r="D100" i="16"/>
  <c r="I100" i="16" s="1"/>
  <c r="C38" i="16"/>
  <c r="N54" i="16"/>
  <c r="O54" i="16"/>
  <c r="O55" i="16" s="1"/>
  <c r="O56" i="16" s="1"/>
  <c r="O57" i="16" s="1"/>
  <c r="O58" i="16" s="1"/>
  <c r="N57" i="16"/>
  <c r="G69" i="16"/>
  <c r="H69" i="16" s="1"/>
  <c r="O69" i="16"/>
  <c r="G114" i="16" s="1"/>
  <c r="G73" i="16"/>
  <c r="G82" i="16"/>
  <c r="D84" i="16"/>
  <c r="H84" i="16" s="1"/>
  <c r="D93" i="16"/>
  <c r="D110" i="16" s="1"/>
  <c r="G99" i="16"/>
  <c r="G68" i="16"/>
  <c r="I68" i="16" s="1"/>
  <c r="F19" i="17"/>
  <c r="K39" i="16"/>
  <c r="F25" i="17" s="1"/>
  <c r="H100" i="16"/>
  <c r="E66" i="16"/>
  <c r="G9" i="16"/>
  <c r="M26" i="17"/>
  <c r="N26" i="17" s="1"/>
  <c r="F22" i="17" s="1"/>
  <c r="L26" i="17"/>
  <c r="E36" i="17"/>
  <c r="B78" i="16"/>
  <c r="B79" i="16" s="1"/>
  <c r="B80" i="16"/>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H91" i="16"/>
  <c r="I91" i="16"/>
  <c r="B51" i="16"/>
  <c r="B64" i="16"/>
  <c r="G120" i="16"/>
  <c r="H120" i="16" s="1"/>
  <c r="G77" i="16"/>
  <c r="I77" i="16" s="1"/>
  <c r="G115" i="16"/>
  <c r="I85" i="16"/>
  <c r="H85" i="16"/>
  <c r="G103" i="16"/>
  <c r="H118" i="16"/>
  <c r="I38" i="16"/>
  <c r="I45" i="16" s="1"/>
  <c r="D121" i="16"/>
  <c r="J32" i="16"/>
  <c r="N55" i="16"/>
  <c r="H68" i="16"/>
  <c r="I73" i="16"/>
  <c r="H73" i="16"/>
  <c r="I80" i="16"/>
  <c r="I96" i="16"/>
  <c r="I97" i="16"/>
  <c r="G106" i="16"/>
  <c r="H6" i="16"/>
  <c r="G92" i="16"/>
  <c r="H92" i="16" s="1"/>
  <c r="G88" i="16"/>
  <c r="G80" i="16"/>
  <c r="H80" i="16" s="1"/>
  <c r="G94" i="16"/>
  <c r="G90" i="16"/>
  <c r="G87" i="16"/>
  <c r="G105" i="16"/>
  <c r="G93" i="16"/>
  <c r="G89" i="16"/>
  <c r="H89" i="16" s="1"/>
  <c r="G81" i="16"/>
  <c r="H81" i="16" s="1"/>
  <c r="G78" i="16"/>
  <c r="G79" i="16"/>
  <c r="I83" i="16"/>
  <c r="G95" i="16"/>
  <c r="H105" i="16"/>
  <c r="G108" i="16"/>
  <c r="I69" i="16"/>
  <c r="G104" i="16"/>
  <c r="H104" i="16" s="1"/>
  <c r="G107" i="16"/>
  <c r="G86" i="16"/>
  <c r="G71" i="16"/>
  <c r="G70" i="16"/>
  <c r="H77" i="16"/>
  <c r="I82" i="16"/>
  <c r="H82" i="16"/>
  <c r="H99" i="16"/>
  <c r="I99" i="16"/>
  <c r="I105" i="16"/>
  <c r="G75" i="16"/>
  <c r="G76" i="16"/>
  <c r="I76" i="16" s="1"/>
  <c r="G84" i="16"/>
  <c r="G97" i="16"/>
  <c r="H97" i="16" s="1"/>
  <c r="G101" i="16"/>
  <c r="I101" i="16" s="1"/>
  <c r="H113" i="16"/>
  <c r="G118" i="16"/>
  <c r="I118" i="16" s="1"/>
  <c r="G98" i="16"/>
  <c r="G72" i="16"/>
  <c r="G74" i="16"/>
  <c r="G83" i="16"/>
  <c r="H83" i="16" s="1"/>
  <c r="G96" i="16"/>
  <c r="H96" i="16" s="1"/>
  <c r="H114" i="16" l="1"/>
  <c r="I114" i="16"/>
  <c r="H93" i="16"/>
  <c r="I93" i="16"/>
  <c r="G119" i="16"/>
  <c r="G102" i="16"/>
  <c r="G67" i="16"/>
  <c r="E103" i="16"/>
  <c r="I84" i="16"/>
  <c r="E49" i="16"/>
  <c r="G8" i="16" s="1"/>
  <c r="E38" i="17" s="1"/>
  <c r="E108" i="16"/>
  <c r="F8" i="16"/>
  <c r="C38" i="17" s="1"/>
  <c r="E100" i="16"/>
  <c r="E81" i="16"/>
  <c r="E98" i="16"/>
  <c r="E76" i="16"/>
  <c r="E73" i="16"/>
  <c r="E67" i="16"/>
  <c r="E89" i="16"/>
  <c r="E79" i="16"/>
  <c r="E94" i="16"/>
  <c r="E96" i="16"/>
  <c r="E106" i="16"/>
  <c r="E69" i="16"/>
  <c r="E97" i="16"/>
  <c r="E80" i="16"/>
  <c r="E77" i="16"/>
  <c r="E91" i="16"/>
  <c r="E87" i="16"/>
  <c r="E101" i="16"/>
  <c r="E83" i="16"/>
  <c r="E84" i="16"/>
  <c r="E95" i="16"/>
  <c r="E71" i="16"/>
  <c r="E90" i="16"/>
  <c r="E86" i="16"/>
  <c r="E105" i="16"/>
  <c r="E72" i="16"/>
  <c r="E88" i="16"/>
  <c r="E104" i="16"/>
  <c r="D66" i="16"/>
  <c r="E82" i="16"/>
  <c r="E99" i="16"/>
  <c r="E70" i="16"/>
  <c r="E102" i="16"/>
  <c r="E78" i="16"/>
  <c r="E93" i="16"/>
  <c r="E107" i="16"/>
  <c r="E74" i="16"/>
  <c r="E92" i="16"/>
  <c r="E75" i="16"/>
  <c r="E68" i="16"/>
  <c r="E85" i="16"/>
  <c r="P26" i="17"/>
  <c r="B44" i="17" s="1"/>
  <c r="F32" i="17"/>
  <c r="F33" i="17"/>
  <c r="I74" i="16"/>
  <c r="H74" i="16"/>
  <c r="I90" i="16"/>
  <c r="H90" i="16"/>
  <c r="I92" i="16"/>
  <c r="I102" i="16"/>
  <c r="H102" i="16"/>
  <c r="H75" i="16"/>
  <c r="I75" i="16"/>
  <c r="I104" i="16"/>
  <c r="I89" i="16"/>
  <c r="H71" i="16"/>
  <c r="I71" i="16"/>
  <c r="I79" i="16"/>
  <c r="H79" i="16"/>
  <c r="I94" i="16"/>
  <c r="H94" i="16"/>
  <c r="E118" i="16"/>
  <c r="I98" i="16"/>
  <c r="H98" i="16"/>
  <c r="I120" i="16"/>
  <c r="H76" i="16"/>
  <c r="H86" i="16"/>
  <c r="I86" i="16"/>
  <c r="H95" i="16"/>
  <c r="I95" i="16"/>
  <c r="I78" i="16"/>
  <c r="H78" i="16"/>
  <c r="H101" i="16"/>
  <c r="I81" i="16"/>
  <c r="I119" i="16"/>
  <c r="H119" i="16"/>
  <c r="H121" i="16" s="1"/>
  <c r="I103" i="16"/>
  <c r="H103" i="16"/>
  <c r="E120" i="16"/>
  <c r="E114" i="16"/>
  <c r="E119" i="16"/>
  <c r="H70" i="16"/>
  <c r="I70" i="16"/>
  <c r="I108" i="16"/>
  <c r="H108" i="16"/>
  <c r="H72" i="16"/>
  <c r="I72" i="16"/>
  <c r="H106" i="16"/>
  <c r="I106" i="16"/>
  <c r="H67" i="16"/>
  <c r="I67" i="16"/>
  <c r="H107" i="16"/>
  <c r="I107" i="16"/>
  <c r="I87" i="16"/>
  <c r="H87" i="16"/>
  <c r="I88" i="16"/>
  <c r="H88" i="16"/>
  <c r="I115" i="16"/>
  <c r="I116" i="16" s="1"/>
  <c r="H115" i="16"/>
  <c r="H116" i="16" s="1"/>
  <c r="E115" i="16"/>
  <c r="E113" i="16"/>
  <c r="H110" i="16" l="1"/>
  <c r="I121" i="16"/>
  <c r="H25" i="16"/>
  <c r="H34" i="16" s="1"/>
  <c r="H36" i="16" s="1"/>
  <c r="G25" i="16"/>
  <c r="G26" i="16" s="1"/>
  <c r="I110" i="16"/>
  <c r="H38" i="16"/>
  <c r="H45" i="16" s="1"/>
  <c r="G38" i="16"/>
  <c r="H26" i="16" l="1"/>
  <c r="H47" i="16" s="1"/>
  <c r="G34" i="16"/>
  <c r="G36" i="16" s="1"/>
  <c r="I25" i="16"/>
  <c r="I26" i="16" s="1"/>
  <c r="G45" i="16"/>
  <c r="K45" i="16" s="1"/>
  <c r="K38" i="16"/>
  <c r="F24" i="17" s="1"/>
  <c r="F34" i="16" l="1"/>
  <c r="F36" i="16" s="1"/>
  <c r="G47" i="16"/>
  <c r="I34" i="16"/>
  <c r="I36" i="16" s="1"/>
  <c r="K33" i="16"/>
  <c r="F47" i="16" l="1"/>
  <c r="G52" i="16" s="1"/>
  <c r="I47" i="16"/>
  <c r="K34" i="16"/>
  <c r="K47" i="16" s="1"/>
  <c r="K48" i="16" l="1"/>
  <c r="K49" i="16" s="1"/>
  <c r="E37" i="17"/>
  <c r="F30" i="17" l="1"/>
  <c r="F34" i="17" l="1"/>
  <c r="F20" i="17"/>
  <c r="C20" i="17" s="1"/>
  <c r="B83" i="12" l="1"/>
  <c r="B72" i="12"/>
  <c r="B49" i="12"/>
  <c r="B26" i="12"/>
  <c r="B80" i="12"/>
  <c r="B79" i="12"/>
  <c r="B57" i="12"/>
  <c r="B56" i="12"/>
  <c r="B22" i="12"/>
  <c r="B77" i="12" s="1"/>
  <c r="B21" i="12"/>
  <c r="B30" i="12" s="1"/>
  <c r="B20" i="12"/>
  <c r="B52" i="12" s="1"/>
  <c r="B19" i="12"/>
  <c r="B74" i="12" s="1"/>
  <c r="B37" i="12"/>
  <c r="B34" i="12"/>
  <c r="B13" i="12"/>
  <c r="B40" i="12" s="1"/>
  <c r="B86" i="12" s="1"/>
  <c r="B7" i="12"/>
  <c r="B81" i="12" s="1"/>
  <c r="B15" i="11"/>
  <c r="B12" i="11"/>
  <c r="C13" i="10"/>
  <c r="B8" i="11"/>
  <c r="B7" i="11"/>
  <c r="B18" i="10"/>
  <c r="D10" i="8"/>
  <c r="B18" i="7"/>
  <c r="B11" i="10"/>
  <c r="B9" i="10"/>
  <c r="O5" i="10" s="1"/>
  <c r="B8" i="10"/>
  <c r="B7" i="10"/>
  <c r="B6" i="10"/>
  <c r="B5" i="10"/>
  <c r="B32" i="11"/>
  <c r="B31" i="11"/>
  <c r="B30" i="11"/>
  <c r="B29" i="11"/>
  <c r="D20" i="11"/>
  <c r="D19" i="11"/>
  <c r="C19" i="11" s="1"/>
  <c r="D18" i="11"/>
  <c r="B34" i="10"/>
  <c r="B33" i="10"/>
  <c r="B32" i="10"/>
  <c r="B31" i="10"/>
  <c r="B30" i="10"/>
  <c r="B29" i="10"/>
  <c r="B9" i="12" l="1"/>
  <c r="B75" i="12"/>
  <c r="B35" i="12"/>
  <c r="B60" i="12"/>
  <c r="B58" i="12"/>
  <c r="B31" i="12"/>
  <c r="B54" i="12"/>
  <c r="B63" i="12"/>
  <c r="B76" i="12"/>
  <c r="B53" i="12"/>
  <c r="B28" i="12"/>
  <c r="B51" i="12"/>
  <c r="B29" i="12"/>
  <c r="C41" i="9" l="1"/>
  <c r="G51" i="9"/>
  <c r="G50" i="9"/>
  <c r="G49" i="9"/>
  <c r="G48" i="9"/>
  <c r="E34" i="9"/>
  <c r="E33" i="9"/>
  <c r="G23" i="9"/>
  <c r="G22" i="9"/>
  <c r="G21" i="9"/>
  <c r="G20" i="9"/>
  <c r="G6" i="1"/>
  <c r="C14" i="9" s="1"/>
  <c r="C13" i="9"/>
  <c r="E6" i="9"/>
  <c r="E5" i="9"/>
  <c r="D249" i="8"/>
  <c r="D220" i="8"/>
  <c r="D215" i="8"/>
  <c r="B15" i="8"/>
  <c r="D243" i="8"/>
  <c r="D242" i="8"/>
  <c r="D241" i="8"/>
  <c r="D240" i="8"/>
  <c r="D251" i="8"/>
  <c r="D247" i="8"/>
  <c r="D160" i="8"/>
  <c r="C42" i="9" l="1"/>
  <c r="B153" i="8"/>
  <c r="D20" i="8" l="1"/>
  <c r="B7" i="8"/>
  <c r="B6" i="8"/>
  <c r="C3" i="7"/>
  <c r="B3" i="10" l="1"/>
  <c r="B3" i="19"/>
  <c r="E3" i="8"/>
  <c r="K14" i="1"/>
  <c r="J16" i="1"/>
  <c r="J15" i="1"/>
  <c r="J17" i="1" s="1"/>
  <c r="B19" i="7"/>
  <c r="B13" i="7"/>
  <c r="B12" i="7"/>
  <c r="B11" i="7"/>
  <c r="B10" i="7"/>
  <c r="B9" i="7"/>
  <c r="B8" i="7"/>
  <c r="B7" i="7"/>
  <c r="B6" i="7"/>
  <c r="B5" i="7"/>
  <c r="C4" i="11" l="1"/>
  <c r="I20" i="12"/>
  <c r="C72" i="12" s="1"/>
  <c r="K15" i="1"/>
  <c r="K16" i="1" s="1"/>
  <c r="K17" i="1"/>
  <c r="L19" i="1" l="1"/>
  <c r="C26" i="12"/>
  <c r="C49" i="12"/>
  <c r="C228" i="8"/>
  <c r="C223" i="8"/>
  <c r="C219" i="8"/>
  <c r="C214" i="8"/>
  <c r="C210" i="8"/>
  <c r="C206" i="8"/>
  <c r="C194" i="8"/>
  <c r="C189" i="8"/>
  <c r="C183" i="8"/>
  <c r="C157" i="8"/>
  <c r="C133" i="8"/>
  <c r="C129" i="8"/>
  <c r="C127" i="8"/>
  <c r="C121" i="8"/>
  <c r="C112" i="8"/>
  <c r="C89" i="8"/>
  <c r="C55" i="8"/>
  <c r="C32" i="8"/>
  <c r="B32" i="8"/>
  <c r="B55" i="8" s="1"/>
  <c r="B89" i="8" s="1"/>
  <c r="D130" i="8" l="1"/>
  <c r="B21" i="7"/>
  <c r="B112" i="8"/>
  <c r="D207" i="8"/>
  <c r="B121" i="8" l="1"/>
  <c r="B127" i="8" s="1"/>
  <c r="E27" i="1"/>
  <c r="B219" i="8" l="1"/>
  <c r="B223" i="8" s="1"/>
  <c r="B228" i="8" s="1"/>
  <c r="B129" i="8"/>
  <c r="B133" i="8" l="1"/>
  <c r="B157" i="8" s="1"/>
  <c r="B183" i="8" s="1"/>
  <c r="B189" i="8" s="1"/>
  <c r="B194" i="8" s="1"/>
  <c r="B206" i="8" s="1"/>
  <c r="B210" i="8" s="1"/>
  <c r="B214" i="8" s="1"/>
  <c r="D85" i="8"/>
  <c r="A34" i="2" l="1"/>
  <c r="A35" i="2" s="1"/>
  <c r="A37" i="2" s="1"/>
  <c r="I5" i="2"/>
  <c r="E28" i="1" l="1"/>
  <c r="E26" i="1"/>
  <c r="E25" i="1"/>
  <c r="E24" i="1"/>
  <c r="E23" i="1"/>
  <c r="E22" i="1"/>
  <c r="E21" i="1"/>
  <c r="E20" i="1"/>
  <c r="E19" i="1"/>
  <c r="E18" i="1"/>
  <c r="E17" i="1"/>
  <c r="E16" i="1"/>
  <c r="E15" i="1"/>
  <c r="E14" i="1"/>
  <c r="E13" i="1"/>
  <c r="B13" i="1"/>
  <c r="B14" i="1" s="1"/>
  <c r="B15" i="1" s="1"/>
  <c r="B16" i="1" s="1"/>
  <c r="B17" i="1" s="1"/>
  <c r="B18" i="1" s="1"/>
  <c r="B19" i="1" s="1"/>
  <c r="B20" i="1" s="1"/>
  <c r="B21" i="1" s="1"/>
  <c r="B22" i="1" s="1"/>
  <c r="B23" i="1" s="1"/>
  <c r="B24" i="1" s="1"/>
  <c r="B25" i="1" s="1"/>
  <c r="B26" i="1" s="1"/>
  <c r="B27" i="1" s="1"/>
  <c r="B28" i="1" s="1"/>
  <c r="E12" i="1"/>
</calcChain>
</file>

<file path=xl/connections.xml><?xml version="1.0" encoding="utf-8"?>
<connections xmlns="http://schemas.openxmlformats.org/spreadsheetml/2006/main">
  <connection id="1" sourceFile="C:\Users\Admin\Desktop\COP amendment\ADVANCED WP_FINAL\2023 02 10 [Client-company] QUOTATION_EOI_TEMPLATE.xlsx" keepAlive="1" name="2023 02 10 [Client-company] QUOTATION_EOI_TEMPLATE" type="5" refreshedVersion="0" new="1" background="1" saveData="1">
    <dbPr connection="Provider=Microsoft.ACE.OLEDB.12.0;Password=&quot;&quot;;User ID=Admin;Data Source=C:\Users\Admin\Desktop\COP amendment\ADVANCED WP_FINAL\2023 02 10 [Client-company] QUOTATION_EOI_TEMPLATE.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_M$" commandType="3"/>
  </connection>
  <connection id="2" sourceFile="C:\Users\Admin\Desktop\COP amendment\ADVANCED WP_FINAL\2023 02 10 [Client-company] QUOTATION_EOI_TEMPLATE.xlsx" odcFile="C:\Users\Admin\Documents\My Data Sources\2023 02 10 [Client-company] QUOTATION_EOI_TEMPLATE I_M$.od.odc" keepAlive="1" name="2023 02 10 [Client-company] QUOTATION_EOI_TEMPLATE I_M$.od" type="5" refreshedVersion="0" new="1" background="1">
    <dbPr connection="Provider=Microsoft.ACE.OLEDB.12.0;Password=&quot;&quot;;User ID=Admin;Data Source=C:\Users\Admin\Desktop\COP amendment\ADVANCED WP_FINAL\2023 02 10 [Client-company] QUOTATION_EOI_TEMPLATE.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_M$" commandType="3"/>
  </connection>
  <connection id="3" sourceFile="C:\Users\Admin\Desktop\COP amendment\ADVANCED WP_FINAL\2023 02 10 [Client-company] QUOTATION_EOI_TEMPLATE.xlsx" odcFile="C:\Users\Admin\Documents\My Data Sources\2023 02 10 [Client-company] QUOTATION_EOI_TEMPLATE I_M$.od.odc" keepAlive="1" name="2023 02 10 [Client-company] QUOTATION_EOI_TEMPLATE I_M$.od1" type="5" refreshedVersion="0" new="1" background="1">
    <dbPr connection="Provider=Microsoft.ACE.OLEDB.12.0;Password=&quot;&quot;;User ID=Admin;Data Source=C:\Users\Admin\Desktop\COP amendment\ADVANCED WP_FINAL\2023 02 10 [Client-company] QUOTATION_EOI_TEMPLATE.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_M$" commandType="3"/>
  </connection>
  <connection id="4" sourceFile="C:\Users\Admin\Desktop\COP amendment\ADVANCED WP_FINAL\2023 02 10 [Client-company] QUOTATION_EOI_TEMPLATE.xlsx" odcFile="C:\Users\Admin\Documents\My Data Sources\2023 02 10 [Client-company] QUOTATION_EOI_TEMPLATE I_M$.od.odc" keepAlive="1" name="2023 02 10 [Client-company] QUOTATION_EOI_TEMPLATE I_M$.od2" type="5" refreshedVersion="0" new="1" background="1" saveData="1">
    <dbPr connection="Provider=Microsoft.ACE.OLEDB.12.0;Password=&quot;&quot;;User ID=Admin;Data Source=C:\Users\Admin\Desktop\COP amendment\ADVANCED WP_FINAL\2023 02 10 [Client-company] QUOTATION_EOI_TEMPLATE.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_M$" commandType="3"/>
  </connection>
  <connection id="5" sourceFile="C:\Users\Admin\Desktop\COP amendment\ADVANCED WP_FINAL\2023 02 10 [Client-company] QUOTATION_EOI_TEMPLATE.xlsx" odcFile="C:\Users\Admin\Documents\My Data Sources\2023 02 10 [Client-company] QUOTATION_EOI_TEMPLATE I_M$.od.odc" keepAlive="1" name="2023 02 10 [Client-company] QUOTATION_EOI_TEMPLATE I_M$.od3" type="5" refreshedVersion="0" new="1" background="1">
    <dbPr connection="Provider=Microsoft.ACE.OLEDB.12.0;Password=&quot;&quot;;User ID=Admin;Data Source=C:\Users\Admin\Desktop\COP amendment\ADVANCED WP_FINAL\2023 02 10 [Client-company] QUOTATION_EOI_TEMPLATE.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_M$" commandType="3"/>
  </connection>
</connections>
</file>

<file path=xl/sharedStrings.xml><?xml version="1.0" encoding="utf-8"?>
<sst xmlns="http://schemas.openxmlformats.org/spreadsheetml/2006/main" count="672" uniqueCount="470">
  <si>
    <t>BRR</t>
  </si>
  <si>
    <t>Dear Sir(s)/Madam,</t>
  </si>
  <si>
    <t>Y</t>
  </si>
  <si>
    <t>Already received with thanks</t>
  </si>
  <si>
    <t>As salamu alaikum. We need the following missing documents for the purpose of commencement of our audit ASAP .</t>
  </si>
  <si>
    <t>N</t>
  </si>
  <si>
    <t>Doc missing. Please give ASAP to commence our audit</t>
  </si>
  <si>
    <t>N/A</t>
  </si>
  <si>
    <t>Not applicable for the entity</t>
  </si>
  <si>
    <t>Name of the client entity [as per COI]</t>
  </si>
  <si>
    <t>Preliminary list of documents to commence the audit</t>
  </si>
  <si>
    <t xml:space="preserve">SL# </t>
  </si>
  <si>
    <t>List of Documents</t>
  </si>
  <si>
    <t>Receiving
Status</t>
  </si>
  <si>
    <t>Remarks</t>
  </si>
  <si>
    <t>Attachment</t>
  </si>
  <si>
    <t>Draft financials</t>
  </si>
  <si>
    <t>Last year audited financials</t>
  </si>
  <si>
    <t>eTIN</t>
  </si>
  <si>
    <t>Trade license</t>
  </si>
  <si>
    <t>BIN, if any</t>
  </si>
  <si>
    <t>Form xii, if any</t>
  </si>
  <si>
    <t>Schedule X, if any</t>
  </si>
  <si>
    <t>MD/Director/CFO visiting card(s)</t>
  </si>
  <si>
    <t>Form 23B (rejected by old audit firm)</t>
  </si>
  <si>
    <t>All bank statements signed and sealed copy</t>
  </si>
  <si>
    <t>All bank loan (borrowing) statements signed and seales copy</t>
  </si>
  <si>
    <t>Letterhead pad 30 pages</t>
  </si>
  <si>
    <t>Membership certificate, if any</t>
  </si>
  <si>
    <t xml:space="preserve">Supporting doc for big figures (i.e. land mutation, PPE and others)
</t>
  </si>
  <si>
    <t>Please do needful at your end.</t>
  </si>
  <si>
    <t>Thank you.</t>
  </si>
  <si>
    <t>Best regards,</t>
  </si>
  <si>
    <t>Mr ……………….</t>
  </si>
  <si>
    <t>Chif Financial Officer</t>
  </si>
  <si>
    <t>Date:</t>
  </si>
  <si>
    <t>Dear Sir</t>
  </si>
  <si>
    <t xml:space="preserve">Sub: </t>
  </si>
  <si>
    <t>A.</t>
  </si>
  <si>
    <t>Statutory documents required for DVC</t>
  </si>
  <si>
    <t>a. Certificate of Incorporation</t>
  </si>
  <si>
    <t>b. MoA (memorandum of Association), AoA (Articles of association)</t>
  </si>
  <si>
    <t>c. Form xii</t>
  </si>
  <si>
    <t>d. Schedule X</t>
  </si>
  <si>
    <t>e. eTIN</t>
  </si>
  <si>
    <t>f. BIN, if any</t>
  </si>
  <si>
    <t>g. Trade license</t>
  </si>
  <si>
    <t>g. Membership certificate, if any</t>
  </si>
  <si>
    <t>h. Form 23B (rejected by old audit firm: S.H. Khan &amp; Co)</t>
  </si>
  <si>
    <t>i. All bank statements signed and sealed copy</t>
  </si>
  <si>
    <t>j. All bank loan statements signed and seales copy</t>
  </si>
  <si>
    <t>k. Visiting card(s) of MD and Head of F&amp;C</t>
  </si>
  <si>
    <t>B.</t>
  </si>
  <si>
    <t>Documents required for audit</t>
  </si>
  <si>
    <t>General ledger (Statement of account), if any</t>
  </si>
  <si>
    <t>letterhead pad (around 30 pages)</t>
  </si>
  <si>
    <t>last year audit report (already received)</t>
  </si>
  <si>
    <t>Item wise details of property plant and equipment are needed to verify acquisition of assets.</t>
  </si>
  <si>
    <t>a</t>
  </si>
  <si>
    <t>b</t>
  </si>
  <si>
    <t>c</t>
  </si>
  <si>
    <t>d</t>
  </si>
  <si>
    <t>e</t>
  </si>
  <si>
    <t>f</t>
  </si>
  <si>
    <t>g</t>
  </si>
  <si>
    <t>h</t>
  </si>
  <si>
    <t>Required:</t>
  </si>
  <si>
    <t>Please arrage documents for our review.</t>
  </si>
  <si>
    <t>2.    </t>
  </si>
  <si>
    <t>Issue:</t>
  </si>
  <si>
    <t xml:space="preserve">Item wise  opening , purchase, used in production and closing value are required. </t>
  </si>
  <si>
    <t>Please provide us details as per template</t>
  </si>
  <si>
    <t>3.   </t>
  </si>
  <si>
    <t>Party wise opening balance, movement  (Sales, collection, adjustment) and closing balance are required.</t>
  </si>
  <si>
    <t>Please provide us the above- mentioned  doc.</t>
  </si>
  <si>
    <t>4.   </t>
  </si>
  <si>
    <t>Item wise opening balance, movement and closing balance are required as per template.</t>
  </si>
  <si>
    <t>5.   </t>
  </si>
  <si>
    <t>a. Movement of cash book</t>
  </si>
  <si>
    <t>b. All bank statements</t>
  </si>
  <si>
    <t>8. </t>
  </si>
  <si>
    <t>We need the following document:</t>
  </si>
  <si>
    <t>a. Share certificate</t>
  </si>
  <si>
    <t>b. Share register</t>
  </si>
  <si>
    <t>c. Share transfer register</t>
  </si>
  <si>
    <t>d. Form xii</t>
  </si>
  <si>
    <t>e. Schedule X</t>
  </si>
  <si>
    <t>f. eTIN</t>
  </si>
  <si>
    <t>g. BIN</t>
  </si>
  <si>
    <t>h. Membership certificate</t>
  </si>
  <si>
    <t>9.   </t>
  </si>
  <si>
    <t>Bank statement are required.</t>
  </si>
  <si>
    <t>11.   </t>
  </si>
  <si>
    <t>Details custmer wise sevice, collection  cash memo closing receivables are required.</t>
  </si>
  <si>
    <t>Please provide us details.</t>
  </si>
  <si>
    <t>Yours truly</t>
  </si>
  <si>
    <t>Partner</t>
  </si>
  <si>
    <t>COI (Certificate of incorporation)</t>
  </si>
  <si>
    <t>MoA (Memorandum of association), AoA</t>
  </si>
  <si>
    <t>Movement of inventory, receivables, payables, advance, sales, COGS,
as per (templates attached).</t>
  </si>
  <si>
    <t>RS Communications Limited</t>
  </si>
  <si>
    <t>Statutory Audit for the period from 01 July 2021 to 30 June 2022 (Documents required)</t>
  </si>
  <si>
    <t>We are in the process of our statutory audit for the period from 1 July 2021 to 30 June 2022. For this purpose, we need the following documents:</t>
  </si>
  <si>
    <t>Property, plant and equipment</t>
  </si>
  <si>
    <t>Inventories</t>
  </si>
  <si>
    <t>Trade receivables</t>
  </si>
  <si>
    <t>Advances, deposits and prepayments</t>
  </si>
  <si>
    <t>Cash and cash equivalents</t>
  </si>
  <si>
    <t>Share capital</t>
  </si>
  <si>
    <t>Borrowings from bank</t>
  </si>
  <si>
    <t>Land (freehold): copy of muitation and evidence for addition are needed.</t>
  </si>
  <si>
    <t>Buildings: Item wise details needed.</t>
  </si>
  <si>
    <t>Machinery: Item wise details and evidence for addition are needed.</t>
  </si>
  <si>
    <t>Motor vehicles: Item wise details needed.</t>
  </si>
  <si>
    <t>Furniture and fixtures: Item wise details and evidence for addition are needed.</t>
  </si>
  <si>
    <t>Low value assets (LVA): Item wise details needed.</t>
  </si>
  <si>
    <t>Office equipment: Item wise details needed.</t>
  </si>
  <si>
    <t>Assets under construction (AUC): Item wise details and evidence for addition are needed.</t>
  </si>
  <si>
    <t>Revenue</t>
  </si>
  <si>
    <t>[COMPANY'S Letterhead]</t>
  </si>
  <si>
    <t xml:space="preserve">Date: </t>
  </si>
  <si>
    <t xml:space="preserve">Dear Sir(s) </t>
  </si>
  <si>
    <t xml:space="preserve">APPOINTMENT AS AUDITOR OF </t>
  </si>
  <si>
    <t>F</t>
  </si>
  <si>
    <t>We request you to accept the appointment and share us the relevant RJSC Form 23B.</t>
  </si>
  <si>
    <t xml:space="preserve">Thank you. </t>
  </si>
  <si>
    <t xml:space="preserve">Yours faithfully, </t>
  </si>
  <si>
    <t xml:space="preserve">…………………. </t>
  </si>
  <si>
    <t>[FIRM'S Letterhead]</t>
  </si>
  <si>
    <t xml:space="preserve">Date:  </t>
  </si>
  <si>
    <t>Managing Director</t>
  </si>
  <si>
    <t>.</t>
  </si>
  <si>
    <t>The objective and scope of the audit  [ ISA 210 para 10(a)]</t>
  </si>
  <si>
    <t>The said financial statements comprise:</t>
  </si>
  <si>
    <t>c. Statement of changes in equity;</t>
  </si>
  <si>
    <t>d. Statement of cash flows; and</t>
  </si>
  <si>
    <t>e. Notes, comprising a summary of significant accounting policies and disclosures.</t>
  </si>
  <si>
    <t>We are pleased to confirm our acceptance and our understanding of this audit engagement by means of this letter. Our audit will be conducted with the objective of our expressing an opinion on the financial statements.</t>
  </si>
  <si>
    <t xml:space="preserve">The responsibilities of auditor  </t>
  </si>
  <si>
    <t>In making our risk assessments, we consider internal control relevant to the entity’s preparation of the financial statements in order to design audit procedures that are appropriate in the circumstances, but not for expressing an opinion on the effectiveness of the entity’s internal control. However, we will communicate to you in writing concerning any significant deficiencies in internal control relevant to the audit of the financial statements that we have identified during the audit.</t>
  </si>
  <si>
    <t>As part of our audit, we will read the other information in your annual report, if any, and consider whether such information, or the manner of its presentation, is materially consistent with information, or the manner of its presentation, appearing in the financial statements.  However, our audit does not include the performance of procedures to corroborate such other information (including forward-looking statements).</t>
  </si>
  <si>
    <t>Our audit will be conducted on the basis that management and, where appropriate, those charged with governance acknowledge and understand that they have responsibility:</t>
  </si>
  <si>
    <t>(a)</t>
  </si>
  <si>
    <t>For the preparation of financial statements including all other adequate disclosure is that of the management of the Company;</t>
  </si>
  <si>
    <t>(b)</t>
  </si>
  <si>
    <t>For identifying and ensuring that the Company complies with laws and regulations applicable to its activities;</t>
  </si>
  <si>
    <t>(c)</t>
  </si>
  <si>
    <t>For such internal control as management determines is necessary to enable the preparation of financial statements that are free from material misstatement, whether due to fraud or error;</t>
  </si>
  <si>
    <t>(d)</t>
  </si>
  <si>
    <t>For maintaining proper accounting records and, selecting and applying proper accounting policies consistently; and</t>
  </si>
  <si>
    <t>(e)</t>
  </si>
  <si>
    <t>To provide us with:</t>
  </si>
  <si>
    <t>(i)</t>
  </si>
  <si>
    <t>Access to all information of which management is aware that is relevant to the preparation of the financial statements such as records, documentation and other matters;</t>
  </si>
  <si>
    <t>(ii)</t>
  </si>
  <si>
    <t>Additional information that we may request from management for the purpose of the audit; and</t>
  </si>
  <si>
    <t>(iii)</t>
  </si>
  <si>
    <t>As part of our audit process, we will request from management and, where appropriate, those charged with governance, written confirmation concerning representations made to us in connection with the audit.</t>
  </si>
  <si>
    <t>Reporting [ISA 210: para 10(e), Companies Act 1994: u/s 213(3)]</t>
  </si>
  <si>
    <r>
      <t>(a)</t>
    </r>
    <r>
      <rPr>
        <sz val="10"/>
        <color rgb="FF000000"/>
        <rFont val="Times New Roman"/>
        <family val="1"/>
      </rPr>
      <t/>
    </r>
  </si>
  <si>
    <t>we have obtained all the information and explanations which to the best of our knowledge and belief were necessary for the purpose of our audit and made due verification thereof;</t>
  </si>
  <si>
    <r>
      <t>(c)</t>
    </r>
    <r>
      <rPr>
        <sz val="10"/>
        <color rgb="FF000000"/>
        <rFont val="Times New Roman"/>
        <family val="1"/>
      </rPr>
      <t/>
    </r>
  </si>
  <si>
    <t>Timetable</t>
  </si>
  <si>
    <t>In order to enable us to perform the services, you shall supply promptly all information and assistance and all access to documentation in your possession, custody or under your control and to personnel under your control where required by us. You shall use your best endeavors to procure these supplies were not in your possession or custody or under your control. You shall inform us of any information or developments which may come to your notice and which might have a bearing on the services.</t>
  </si>
  <si>
    <t>Other Services</t>
  </si>
  <si>
    <t xml:space="preserve">Should we be approached to provide other services to the entity we shall assess each approach independently, and no other services shall be construed to be performed as part of our audit. Further, in the circumstances of our position as auditors, any appointment of either firm for other services will also have to be dealt with as an appointment entirely separately from the terms of our audit appointment.  </t>
  </si>
  <si>
    <t>General Terms</t>
  </si>
  <si>
    <t>Fees and Invoicing Arrangements [ ISA 210 para A23]</t>
  </si>
  <si>
    <t>Our Responsibilities</t>
  </si>
  <si>
    <t>The nature of any advice we provide will necessarily depend on the amount and accuracy of information provided to us and the timescale within which the advice is required.  If general advice is provided, the applicability of this will depend on the particular circumstances in which it is to be used by the entity (of which we might not be aware) and should be viewed accordingly.  In relation to any particular transaction, specific advice should always be sought and all material information provided to us.  If, at the entity’s request, we provide our advice in an abbreviated format (i.e. other than a full written report), you acknowledge that you will not receive all the information you would otherwise have done.</t>
  </si>
  <si>
    <t>Where we correspond by means of the Internet or other electronic media at your request, whilst we will take reasonable steps to safeguard the security and confidentiality of the information transmitted, you acknowledge that we cannot guarantee its security and confidentiality.</t>
  </si>
  <si>
    <t>Whilst our reports and advice may be a factor to be taken into account when deciding whether or not to proceed with a particular course of action, the entity remains responsible for any operating decisions that it makes, and regard must be had to the restrictions on the scope of our work and to the large number of other factors, operating and otherwise, of which you and your other advisers are, or should be, aware by means other than our work.</t>
  </si>
  <si>
    <t>Information and Confidentiality</t>
  </si>
  <si>
    <t>Our Partners and staff are under an obligation not to disclose to third parties confidential information relating to our clients.</t>
  </si>
  <si>
    <t>The obligations and restrictions contained in this paragraph do not apply to information:</t>
  </si>
  <si>
    <t>which is or becomes public knowledge other than by a breach of this paragraph;</t>
  </si>
  <si>
    <r>
      <t>(b)</t>
    </r>
    <r>
      <rPr>
        <sz val="10"/>
        <color rgb="FF000000"/>
        <rFont val="Times New Roman"/>
        <family val="1"/>
      </rPr>
      <t/>
    </r>
  </si>
  <si>
    <t xml:space="preserve">which is or becomes known from other sources without restriction on disclosure; or  </t>
  </si>
  <si>
    <t>which is required to be disclosed by any legal or professional obligation or by regulatory authority.</t>
  </si>
  <si>
    <t>You recognize that, for the purposes of carrying out our responsibilities in this engagement, we shall not be treated as having notice of information, which may have been provided to individuals within either firm who are not involved in this engagement.</t>
  </si>
  <si>
    <t>Intellectual Property Rights</t>
  </si>
  <si>
    <t>We retain all copyright and other intellectual property rights in everything developed either before or during the course of an engagement including systems, methodologies, software and know-how. We also retain all copyright and other intellectual property rights in all reports, written advice or other materials provided by us to the entity although it will have the full right to reproduce our audit opinion with its annual audited financial statements, subject to the matter as stated above.</t>
  </si>
  <si>
    <t>Retention of Working Papers and Documents</t>
  </si>
  <si>
    <t>It is our normal practice to retain working papers and documents relating to client engagements for (soft copy only) six years (and hard copy: three years) after the end of the relevant engagement. Thereafter, unless separate arrangements have been made, we may destroy the documents or papers without reference to the entity.</t>
  </si>
  <si>
    <t>Our Staff</t>
  </si>
  <si>
    <t>solicit or entice away (or assist anyone else in soliciting or enticing away) any member of our professional staff with whom you have had dealings in connection with this engagement during the 6 months immediately prior to your approach; or</t>
  </si>
  <si>
    <t>employ any such person or engage them in any way to provide services to you.</t>
  </si>
  <si>
    <t>This undertaking shall not apply in respect of any member of our staff who responds to an advertisement placed by you or on your behalf without having been previously approached directly or indirectly by you.</t>
  </si>
  <si>
    <t>Force Majeure</t>
  </si>
  <si>
    <t>Severance of Terms</t>
  </si>
  <si>
    <t>In the event that any of the terms of business are held to be invalid, the remainder of the terms will continue in full force and effect.</t>
  </si>
  <si>
    <t>Governing Law and Jurisdiction</t>
  </si>
  <si>
    <t>Validity</t>
  </si>
  <si>
    <t>Actions to be taken to confirm the engagement</t>
  </si>
  <si>
    <t>Improvements of service and complaints</t>
  </si>
  <si>
    <t>We undertake to look into any complaint carefully and promptly and to do all we can to explain the position to you.  If we have given you a less than satisfactory service we undertake to do everything reasonable to put it right and if you are still not satisfied, you may of course take matters up with our respective professional institutes.</t>
  </si>
  <si>
    <t>Yours sincerely</t>
  </si>
  <si>
    <t>------------------------------------</t>
  </si>
  <si>
    <t>Authorized Signature</t>
  </si>
  <si>
    <t>[MD/CEO/CFO]</t>
  </si>
  <si>
    <t>white paper</t>
  </si>
  <si>
    <t>Form No. 23B</t>
  </si>
  <si>
    <t>Name of Company</t>
  </si>
  <si>
    <t xml:space="preserve">: </t>
  </si>
  <si>
    <r>
      <t xml:space="preserve">: </t>
    </r>
    <r>
      <rPr>
        <b/>
        <sz val="12"/>
        <color rgb="FF000000"/>
        <rFont val="Times New Roman"/>
        <family val="1"/>
      </rPr>
      <t>C-169359/2021</t>
    </r>
  </si>
  <si>
    <t>THE COMPANIES ACT, 1994</t>
  </si>
  <si>
    <t>Notice by Auditor</t>
  </si>
  <si>
    <t>Pursuant to Section 210 (2)</t>
  </si>
  <si>
    <t>Seal</t>
  </si>
  <si>
    <t xml:space="preserve">          </t>
  </si>
  <si>
    <t>Chartered Accountants</t>
  </si>
  <si>
    <r>
      <t>1.</t>
    </r>
    <r>
      <rPr>
        <sz val="7"/>
        <color rgb="FF000000"/>
        <rFont val="Times New Roman"/>
        <family val="1"/>
      </rPr>
      <t xml:space="preserve">      </t>
    </r>
    <r>
      <rPr>
        <sz val="12"/>
        <color rgb="FF000000"/>
        <rFont val="Times New Roman"/>
        <family val="1"/>
      </rPr>
      <t>Ins. By G.S.R. 195 dated 9</t>
    </r>
    <r>
      <rPr>
        <vertAlign val="superscript"/>
        <sz val="12"/>
        <color rgb="FF000000"/>
        <rFont val="Times New Roman"/>
        <family val="1"/>
      </rPr>
      <t>th</t>
    </r>
    <r>
      <rPr>
        <sz val="12"/>
        <color rgb="FF000000"/>
        <rFont val="Times New Roman"/>
        <family val="1"/>
      </rPr>
      <t xml:space="preserve"> February, 1961</t>
    </r>
  </si>
  <si>
    <r>
      <t>2.</t>
    </r>
    <r>
      <rPr>
        <sz val="7"/>
        <color rgb="FF000000"/>
        <rFont val="Times New Roman"/>
        <family val="1"/>
      </rPr>
      <t xml:space="preserve">      </t>
    </r>
    <r>
      <rPr>
        <sz val="12"/>
        <color rgb="FF000000"/>
        <rFont val="Times New Roman"/>
        <family val="1"/>
      </rPr>
      <t>Where the signatory is a parent of a firm of Chartered Accountants, the name of the firm also is to be indicated.</t>
    </r>
  </si>
  <si>
    <t>30 June 2022</t>
  </si>
  <si>
    <t>30 June 2021</t>
  </si>
  <si>
    <t>30 June 2023</t>
  </si>
  <si>
    <t>Md. Abdur Rouf, FCA (Enrollment no 918)</t>
  </si>
  <si>
    <t>Mak &amp; Co.</t>
  </si>
  <si>
    <t>BSEC Bhaban (Level 11), 100 Kazi nazrul Islam Avenue</t>
  </si>
  <si>
    <t>Karwan Bazar, Dhaka-1205</t>
  </si>
  <si>
    <t>Bangladesh</t>
  </si>
  <si>
    <t>rouf106rrh@gmail.com</t>
  </si>
  <si>
    <t>rouf@maknco.net</t>
  </si>
  <si>
    <t>(fee only) plus applicable VAT (i.e. 15%) and non-adjustable tax (10%) thereon</t>
  </si>
  <si>
    <t>Fee</t>
  </si>
  <si>
    <t>VAT 15%</t>
  </si>
  <si>
    <t>AIT 10%</t>
  </si>
  <si>
    <t>Fee+VAT/Tax</t>
  </si>
  <si>
    <t>QUOTED FEE</t>
  </si>
  <si>
    <t>(fee + VAT)</t>
  </si>
  <si>
    <t>(fee + VAT/tax)</t>
  </si>
  <si>
    <t>Address:</t>
  </si>
  <si>
    <t>23/D/1, Box Culvert Road, Free School Street, Panthapath, Dhaka-1205, Bangladesh.</t>
  </si>
  <si>
    <t>\</t>
  </si>
  <si>
    <t xml:space="preserve"> for the year ended </t>
  </si>
  <si>
    <t xml:space="preserve"> for the year ending</t>
  </si>
  <si>
    <t xml:space="preserve"> for the period ended </t>
  </si>
  <si>
    <t xml:space="preserve"> for the period ending</t>
  </si>
  <si>
    <t>a.  Statement of financial position;</t>
  </si>
  <si>
    <t>b. Statement of profit or loss and other comprehensive income;</t>
  </si>
  <si>
    <t>We will provide our service to your entity upon discussion with you.</t>
  </si>
  <si>
    <t>Independence</t>
  </si>
  <si>
    <t>We have policies and procedures designed to ensure our independence, including policies on holding financial interests in the company and other related parties, business relationships and employment relationships.</t>
  </si>
  <si>
    <t>Unrestricted access of to persons within the entity from whom we determine it necessary to obtain audit evidence.</t>
  </si>
  <si>
    <t>The responsibilities of Company's Management [ISA 210 para 6(b), A11- A20, ISQC 1 para A19]</t>
  </si>
  <si>
    <t xml:space="preserve">We will conduct our audit in accordance with the International Standards on Auditing (ISAs). Those standards require that we comply with ethical requirements and plan and perform the audit to obtain reasonable assurance whether the financial statements are free from material misstatement. An audit involves performing procedures to obtain audit evidence about the amounts and disclosures in the financial statements. The procedures selected depend on the auditors’ judgment, including the assessment of the risks of material misstatement of the financial statements, whether due to fraud or error. An audit also includes evaluating the appropriateness of accounting policies used and the reasonableness of accounting estimates made by management, as well as evaluating the overall presentation of the financial statements.  </t>
  </si>
  <si>
    <t>Because of the inherent limitation of an audit, together with the inherent limitation of internal control, there is an unavoidable risk that some material misstatement may not be detected, even though the audit is properly planned and performed in accordance with ISAs.</t>
  </si>
  <si>
    <t>Direcotors and management must, under section 213 of the Companies Act 1994, make available to us all the books and records of the company and related information including any register, minutes of meetings and general documents and give us any information, explanations and assistnace we require for the purpose of our audit. We are also entitled under section 217 to receive notice of any general meetings and resolutions and communications relating to those meetings.</t>
  </si>
  <si>
    <t>We are required to form our opinion on whether the financial statements prepared in accordance with International Financial Reporting Standards (IFRSs), give a true and fair view of the states of the company’s affairs as of reporting date and of the results of its operations and its cash flows for the year then ended and comply with the Companies Act and other applicable laws and regulations. We are also required to report whether:</t>
  </si>
  <si>
    <t>proper books of account as required by law have been kept by the Company so far as it appeared from our examination of those books;</t>
  </si>
  <si>
    <t>the company’s financial statements dealt with by the report are in agreement with the books of account.</t>
  </si>
  <si>
    <t>Our report will be addressed to the shareholders of the company. We have a professional responsibility to report as an independent auditor, if the financial statements do not comply, in any material respect, with IFRSs and other applicable laws and regulation. Hence we cannot provide assurance that an unqualified opinion will be rendered and circumstances may arise in which it would be necessary for us to modify our report or withdraw from the engagement. In such circumstances, our findings or reasons for withdrawal will be communicated to the Board of Directors.</t>
  </si>
  <si>
    <t>Generally, we send 3 (three) sets of audited financial statements incompliance with IFRS duly signed by us unless the Company requires any additional copies upon payment of our prescribed cost(s).</t>
  </si>
  <si>
    <t>We will provide the services described in this engagement letter (or such variations as may subsequently be agreed between us) with reasonable skill and care in accordance with the professional standards expected of us, and in a timely manner.</t>
  </si>
  <si>
    <t>Where it is envisaged that reports, letters, information or advice given by us to the entity will be provided to or used by a third party, we reserve the right to stipulate terms regarding such provision or to require the third party to enter into a direct relationship with us before any report, letter, advice or information is provided to their party. Unless otherwise agreed in writing, we recognize no responsibility whatsoever other than that owed to the entity as at the date on which our report or other advice is given to it.</t>
  </si>
  <si>
    <t>You undertake that during the course of this engagement and for a period of 6 six) months following its conclusion you will not:</t>
  </si>
  <si>
    <t>We shall be grateful if you will acknowledge receipt of this letter by signing and returning to us respectively. If the contents are not in accordance with your understanding of our agreement, we shall be pleased to receive your further observations and to give you any further information you require.</t>
  </si>
  <si>
    <t>If at any time you would like to discuss with us how our services to you could be improved, or if you are dissatisfied with the service you are receiving, you may take the issue up with the respective partner in writing.</t>
  </si>
  <si>
    <t>Registration No. of 
    Company</t>
  </si>
  <si>
    <t>C- 175170/2016</t>
  </si>
  <si>
    <t>starting period</t>
  </si>
  <si>
    <t>Dated the ………. day of ………. 2023</t>
  </si>
  <si>
    <t>Dated the ………. day of ………. 202_</t>
  </si>
  <si>
    <r>
      <t xml:space="preserve">Subject: </t>
    </r>
    <r>
      <rPr>
        <b/>
        <u/>
        <sz val="11"/>
        <color theme="1"/>
        <rFont val="Calibri"/>
        <family val="2"/>
        <scheme val="minor"/>
      </rPr>
      <t/>
    </r>
  </si>
  <si>
    <t>Dear Sir,</t>
  </si>
  <si>
    <t>Best regards.</t>
  </si>
  <si>
    <t xml:space="preserve">The Chief Financial Officer </t>
  </si>
  <si>
    <t xml:space="preserve">Dear Sir, </t>
  </si>
  <si>
    <t xml:space="preserve">Please extend all necessary cooperation to the team in connection with the above mentioned audit. </t>
  </si>
  <si>
    <t xml:space="preserve">Thank you, </t>
  </si>
  <si>
    <t>Anisur Rahman &amp; Co.</t>
  </si>
  <si>
    <t xml:space="preserve">70/C Purana Paltan Line (3rd Floor), VIP Road, </t>
  </si>
  <si>
    <t xml:space="preserve">Dhaka 1000, Bangladesh, </t>
  </si>
  <si>
    <t>Mr. _______________________, FCA (0000)</t>
  </si>
  <si>
    <t>FEES</t>
  </si>
  <si>
    <t>Engagement letter</t>
  </si>
  <si>
    <t>Last year auditor</t>
  </si>
  <si>
    <t xml:space="preserve">anisurfca@yahoo.com; </t>
  </si>
  <si>
    <t>As salamu alaikum. </t>
  </si>
  <si>
    <t>Attached please find the above-mentioned letter for your necessary action.</t>
  </si>
  <si>
    <t>info@maknco.net</t>
  </si>
  <si>
    <t>Md. Abdur Rouf, FCA (918)</t>
  </si>
  <si>
    <t>Email:</t>
  </si>
  <si>
    <t>Copy and paste on email body</t>
  </si>
  <si>
    <t>[White paper]</t>
  </si>
  <si>
    <t>Independence Declaration</t>
  </si>
  <si>
    <t>---------------------------------</t>
  </si>
  <si>
    <t>Maksuda Akter</t>
  </si>
  <si>
    <t>Abdur Razzak</t>
  </si>
  <si>
    <t>Ayasa Afruza</t>
  </si>
  <si>
    <t>DISCUSSION MEMO</t>
  </si>
  <si>
    <t>Type only blue shaded areas</t>
  </si>
  <si>
    <t>Meeting date and time</t>
  </si>
  <si>
    <t>Meeting start</t>
  </si>
  <si>
    <t>Hr/Min/Sec</t>
  </si>
  <si>
    <t xml:space="preserve"> [copy, paste sp value- before/aft meeting]</t>
  </si>
  <si>
    <t>Meeting End</t>
  </si>
  <si>
    <t>hours</t>
  </si>
  <si>
    <t>Required time</t>
  </si>
  <si>
    <t>URGENT</t>
  </si>
  <si>
    <t>Delivery</t>
  </si>
  <si>
    <t>Name of the client entity [see COI]</t>
  </si>
  <si>
    <t>Period</t>
  </si>
  <si>
    <t>FS type</t>
  </si>
  <si>
    <t>FS_(0)_Op</t>
  </si>
  <si>
    <t>FS_Seg 3+_35_Note</t>
  </si>
  <si>
    <t>Email</t>
  </si>
  <si>
    <t>FS_Seg 2_30_Note</t>
  </si>
  <si>
    <t>Mobile</t>
  </si>
  <si>
    <t>FS_Production</t>
  </si>
  <si>
    <t>Business card</t>
  </si>
  <si>
    <t>FS_Reg+borrow</t>
  </si>
  <si>
    <t>FS_Regular</t>
  </si>
  <si>
    <t>Size of business</t>
  </si>
  <si>
    <t>Current year</t>
  </si>
  <si>
    <t>Last year</t>
  </si>
  <si>
    <t>Revenue/sales</t>
  </si>
  <si>
    <t>Prof_Service</t>
  </si>
  <si>
    <t>Total assets</t>
  </si>
  <si>
    <t>Borrowings</t>
  </si>
  <si>
    <t>Profit/(loss)</t>
  </si>
  <si>
    <t>Deliverables &amp; activities</t>
  </si>
  <si>
    <t>Rouf</t>
  </si>
  <si>
    <t>Ayasa</t>
  </si>
  <si>
    <t>Rupa</t>
  </si>
  <si>
    <t>Client requirement</t>
  </si>
  <si>
    <t>Ageed</t>
  </si>
  <si>
    <t>Activity</t>
  </si>
  <si>
    <t>Qty</t>
  </si>
  <si>
    <t>P</t>
  </si>
  <si>
    <t>M</t>
  </si>
  <si>
    <t>S</t>
  </si>
  <si>
    <t>S/Audit FS</t>
  </si>
  <si>
    <t>FS line items</t>
  </si>
  <si>
    <t>Bank accounts</t>
  </si>
  <si>
    <t>Select</t>
  </si>
  <si>
    <t>Loan accounts</t>
  </si>
  <si>
    <t>Correction of errors</t>
  </si>
  <si>
    <t>TOD/ToC</t>
  </si>
  <si>
    <t>Substative Tests</t>
  </si>
  <si>
    <t>Out_Dhk</t>
  </si>
  <si>
    <t>Mang_letter</t>
  </si>
  <si>
    <t>Dhk</t>
  </si>
  <si>
    <t>URGENT SUPPORT</t>
  </si>
  <si>
    <t>F/cost_based</t>
  </si>
  <si>
    <t>Print/conveynce</t>
  </si>
  <si>
    <t>Agreed fee</t>
  </si>
  <si>
    <t>Total</t>
  </si>
  <si>
    <t>FS_draft_bank stat</t>
  </si>
  <si>
    <t>Visit hour(s) costs</t>
  </si>
  <si>
    <t>Accounting - monthly service</t>
  </si>
  <si>
    <t>RJSC filing return</t>
  </si>
  <si>
    <t>Annual Tax return</t>
  </si>
  <si>
    <t>VAT return - monthly</t>
  </si>
  <si>
    <t>Professional fees</t>
  </si>
  <si>
    <t>Fees calculation</t>
  </si>
  <si>
    <t>ICAB</t>
  </si>
  <si>
    <t>Work_based</t>
  </si>
  <si>
    <t>ICAB fee schedule</t>
  </si>
  <si>
    <t>Category</t>
  </si>
  <si>
    <t>Fee structure</t>
  </si>
  <si>
    <t>G. Nabi &amp; Co.</t>
  </si>
  <si>
    <t>=O21+((M22-M21)/(4*10^7))*(100000*8%)</t>
  </si>
  <si>
    <t>=O22+((M23-M22)/(5*10^7))*(150000*5%)</t>
  </si>
  <si>
    <t>=O23+((M24-M23)/(15*10^7))*(225000*10%)</t>
  </si>
  <si>
    <t>=O24+((M25-M24)/(12*10^7))*(300000*8%)</t>
  </si>
  <si>
    <t>=O25+((L26-M25)/(15*10^7))*(500000*5%)</t>
  </si>
  <si>
    <t>ALLOCATION</t>
  </si>
  <si>
    <t>Working procedures</t>
  </si>
  <si>
    <t>Time[day]</t>
  </si>
  <si>
    <t>Deadline</t>
  </si>
  <si>
    <t>Resources</t>
  </si>
  <si>
    <t>Pay</t>
  </si>
  <si>
    <t>Effeciency</t>
  </si>
  <si>
    <t>Total_cost</t>
  </si>
  <si>
    <t>Resource</t>
  </si>
  <si>
    <t>ICAB fee</t>
  </si>
  <si>
    <t>Pay/hour</t>
  </si>
  <si>
    <t>Common_cost</t>
  </si>
  <si>
    <t>Mobile #</t>
  </si>
  <si>
    <t>A Razzak</t>
  </si>
  <si>
    <t>I_discussion</t>
  </si>
  <si>
    <t>Not selected</t>
  </si>
  <si>
    <t>Allocation of assignments</t>
  </si>
  <si>
    <t>NOT/APPLICABLE</t>
  </si>
  <si>
    <t>Client entry in group</t>
  </si>
  <si>
    <t>List of doc collect, forward, filing</t>
  </si>
  <si>
    <t>ayasa.afruza81@gmail.com</t>
  </si>
  <si>
    <t>Professional clearance</t>
  </si>
  <si>
    <t>Mitu</t>
  </si>
  <si>
    <t>Appointment letter</t>
  </si>
  <si>
    <t>Sifat</t>
  </si>
  <si>
    <t>Quotation/EOI</t>
  </si>
  <si>
    <t>P_HC</t>
  </si>
  <si>
    <t>Audit engagement letter</t>
  </si>
  <si>
    <t>Iftakhar</t>
  </si>
  <si>
    <t>Team deputation, if any</t>
  </si>
  <si>
    <t>Independence declaration</t>
  </si>
  <si>
    <t>IFRS FS_formatting</t>
  </si>
  <si>
    <t>Siam</t>
  </si>
  <si>
    <t>Mahboob</t>
  </si>
  <si>
    <t>Mangement representation</t>
  </si>
  <si>
    <t>Faiza</t>
  </si>
  <si>
    <t>Going concern representation</t>
  </si>
  <si>
    <t>Cash_Analysis (major transactions)</t>
  </si>
  <si>
    <t>Loan_Analysis</t>
  </si>
  <si>
    <t>Materiality - initial</t>
  </si>
  <si>
    <t>Risk Anal-initial [ISA 520]</t>
  </si>
  <si>
    <t>Risk FS</t>
  </si>
  <si>
    <t>Planning  [ISA 300]</t>
  </si>
  <si>
    <t>Form 23B [2 sets 2 years]</t>
  </si>
  <si>
    <t>ToD/ToC - CASH</t>
  </si>
  <si>
    <t>ToD/ToC - CAPITAL</t>
  </si>
  <si>
    <t>ToD/ToC - PPE</t>
  </si>
  <si>
    <t>ToD/ToC - BORROWINGS(loans, interest)</t>
  </si>
  <si>
    <t>ToD/ToC - INVESTMENTS(Inv, interest)</t>
  </si>
  <si>
    <t xml:space="preserve">ToD/ToC - REVENUE(+TR, Adv fm customers) </t>
  </si>
  <si>
    <t xml:space="preserve">ToD/ToC - INVENTORIES(+CoS, Prod, TP) </t>
  </si>
  <si>
    <t>ToD/ToC - EXP (Adv., prov fr exp, admin, dist)</t>
  </si>
  <si>
    <t>ToD/ToC - TAX (AIT, D/Tx, CTx, Tx exp)</t>
  </si>
  <si>
    <t>Movement analysis</t>
  </si>
  <si>
    <t>Substative Tests - CASH</t>
  </si>
  <si>
    <t>Substative Tests - REVENUE</t>
  </si>
  <si>
    <t>Substative Tests - PPE</t>
  </si>
  <si>
    <t>Substative Tests - INVENTORIES (purchase)</t>
  </si>
  <si>
    <t>Substative Tests - BORROWINGS</t>
  </si>
  <si>
    <t>Manager's review</t>
  </si>
  <si>
    <t>Partner's review</t>
  </si>
  <si>
    <t>Print/setting</t>
  </si>
  <si>
    <t>F/check</t>
  </si>
  <si>
    <t>Initial</t>
  </si>
  <si>
    <t>Full signature</t>
  </si>
  <si>
    <t>Mangement letter</t>
  </si>
  <si>
    <t>FS drafting from bank statement</t>
  </si>
  <si>
    <t>Engagement Partner</t>
  </si>
  <si>
    <r>
      <t xml:space="preserve">Md. Abdur Rouf, FCA </t>
    </r>
    <r>
      <rPr>
        <sz val="11"/>
        <color theme="1"/>
        <rFont val="Calibri"/>
        <family val="2"/>
        <scheme val="minor"/>
      </rPr>
      <t>(Enrolment no 918)</t>
    </r>
  </si>
  <si>
    <t>email</t>
  </si>
  <si>
    <t>Mobile:</t>
  </si>
  <si>
    <t>(+88) 01713 480 580</t>
  </si>
  <si>
    <t>CAUTION:           PLEASE DO NOT ATTACH/FORWARD OR SHARE THIS EXCEL FILE TO OTHERS</t>
  </si>
  <si>
    <t>Head of Finance/Chief Financial Officer</t>
  </si>
  <si>
    <t>Dhaka, Bangladesh</t>
  </si>
  <si>
    <t xml:space="preserve">Dear Sir(s)/Madam, </t>
  </si>
  <si>
    <t>MAR_MAR fee structure</t>
  </si>
  <si>
    <t>Our audit based upon covering our cost structure</t>
  </si>
  <si>
    <t>Additional cost for correction of error(s) in last year, if any</t>
  </si>
  <si>
    <t>Professional costs - designing and formatting latest IFRS</t>
  </si>
  <si>
    <t>TOTAL FEES &amp; SERVICE COSTS</t>
  </si>
  <si>
    <t>AIT (10%)</t>
  </si>
  <si>
    <t>TOTAL FEES plus Govt. taxes</t>
  </si>
  <si>
    <t>Expected day of confirmation</t>
  </si>
  <si>
    <t>Date of commencement, if agreed</t>
  </si>
  <si>
    <t>N.B.</t>
  </si>
  <si>
    <t>All bank statements and other relevant  documents must be produced to us for our independent audit opinion. Please read the facts and figures of the financial statements carefully as no modification is allowed in Document Verification System (DVS) once DVC is generated.</t>
  </si>
  <si>
    <t xml:space="preserve">Yours truly, </t>
  </si>
  <si>
    <r>
      <t xml:space="preserve">For and on behalf of </t>
    </r>
    <r>
      <rPr>
        <b/>
        <sz val="10"/>
        <color theme="1"/>
        <rFont val="Calibri"/>
        <family val="2"/>
        <scheme val="minor"/>
      </rPr>
      <t>Mak &amp; Co</t>
    </r>
    <r>
      <rPr>
        <sz val="10"/>
        <color theme="1"/>
        <rFont val="Calibri"/>
        <family val="2"/>
        <scheme val="minor"/>
      </rPr>
      <t>., Chartered Accountants</t>
    </r>
  </si>
  <si>
    <t>Yours faithfully</t>
  </si>
  <si>
    <t>The Manager</t>
  </si>
  <si>
    <t>___________________ Bank Limited</t>
  </si>
  <si>
    <t>_____________@gmail.com</t>
  </si>
  <si>
    <t>)</t>
  </si>
  <si>
    <t>The balances on all accounts carried by you in the name and/or on behalf of our above named client.</t>
  </si>
  <si>
    <t>All investments, bills of exchange or other documents of title held by you for their account specifying whether held for safe custody or as security.</t>
  </si>
  <si>
    <t>Contingent claims against our above client in respect of bills under discount guarantees or otherwise.</t>
  </si>
  <si>
    <t>Facilities granted in respect of loans, overdrafts, cash credits or any other facilities stating the limit authorised, amount drawn and the nature of security/collateral held by you.</t>
  </si>
  <si>
    <t>Please note that this request relates to all such balances, documents of title and contingent claims etc at the above closing date.</t>
  </si>
  <si>
    <t>Our client, by signing below, has authorised you to provide us with the information requested. Our address or email I'd are duly mentioned in this letter for your reply.</t>
  </si>
  <si>
    <t>I/we authorise you to provide all the above information to our statutory auditor(s) for the purpose of audit</t>
  </si>
  <si>
    <t>Discount</t>
  </si>
  <si>
    <t>ELECTRO MECH AUTOMATION &amp; ENGINEERING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</si>
</sst>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409]mmmm\ d\,\ yyyy;@"/>
    <numFmt numFmtId="165" formatCode="_(* #,##0_);_(* \(#,##0\);_(* &quot;-&quot;??_);_(@_)"/>
    <numFmt numFmtId="166" formatCode="[$-409]m/d/yy\ h:mm\ AM/PM;@"/>
    <numFmt numFmtId="167" formatCode="[h]:mm:ss;@"/>
    <numFmt numFmtId="168" formatCode="&quot;&quot;0&quot; _days&quot;"/>
    <numFmt numFmtId="169" formatCode="&quot;&quot;0.00&quot; _day(s)&quot;"/>
    <numFmt numFmtId="170" formatCode="h:mm;@"/>
    <numFmt numFmtId="171" formatCode="_(* #,##0.0_);_(* \(#,##0.0\);_(* &quot;-&quot;??_);_(@_)"/>
    <numFmt numFmtId="172" formatCode="[$BDT]\ #,##0_);[Red]\([$BDT]\ #,##0\)"/>
    <numFmt numFmtId="173" formatCode="&quot;&quot;0.0&quot; _hours&quot;"/>
    <numFmt numFmtId="174" formatCode="[$BDT]\ #,##0_);\([$BDT]\ #,##0\)"/>
    <numFmt numFmtId="175" formatCode="[$BDT]\ #,##0"/>
    <numFmt numFmtId="176" formatCode="&quot;&quot;0&quot; /hours&quot;"/>
    <numFmt numFmtId="177" formatCode="&quot;&quot;0&quot;_Min&quot;"/>
    <numFmt numFmtId="178" formatCode="&quot;&quot;0&quot; _hours&quot;"/>
  </numFmts>
  <fonts count="58"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b/>
      <sz val="10"/>
      <name val="Calibri"/>
      <family val="2"/>
      <scheme val="minor"/>
    </font>
    <font>
      <b/>
      <sz val="10"/>
      <color theme="1"/>
      <name val="Calibri"/>
      <family val="2"/>
      <scheme val="minor"/>
    </font>
    <font>
      <sz val="10"/>
      <name val="Calibri"/>
      <family val="2"/>
      <scheme val="minor"/>
    </font>
    <font>
      <u/>
      <sz val="12"/>
      <color theme="10"/>
      <name val="Arial"/>
      <family val="2"/>
    </font>
    <font>
      <b/>
      <u/>
      <sz val="10"/>
      <color theme="1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i/>
      <sz val="10"/>
      <color theme="1"/>
      <name val="Calibri"/>
      <family val="2"/>
      <scheme val="minor"/>
    </font>
    <font>
      <b/>
      <strike/>
      <sz val="10"/>
      <color theme="1"/>
      <name val="Calibri"/>
      <family val="2"/>
      <scheme val="minor"/>
    </font>
    <font>
      <strike/>
      <sz val="10"/>
      <name val="Calibri"/>
      <family val="2"/>
      <scheme val="minor"/>
    </font>
    <font>
      <sz val="12"/>
      <name val="Arial"/>
      <family val="2"/>
    </font>
    <font>
      <sz val="12"/>
      <color rgb="FF000000"/>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b/>
      <sz val="12"/>
      <color rgb="FF000000"/>
      <name val="Calibri"/>
      <family val="2"/>
      <scheme val="minor"/>
    </font>
    <font>
      <b/>
      <u/>
      <sz val="12"/>
      <color theme="1"/>
      <name val="Calibri"/>
      <family val="2"/>
      <scheme val="minor"/>
    </font>
    <font>
      <sz val="10"/>
      <color rgb="FF000000"/>
      <name val="Calibri"/>
      <family val="2"/>
      <scheme val="minor"/>
    </font>
    <font>
      <b/>
      <sz val="10"/>
      <color rgb="FF000000"/>
      <name val="Calibri"/>
      <family val="2"/>
      <scheme val="minor"/>
    </font>
    <font>
      <sz val="10"/>
      <color rgb="FF000000"/>
      <name val="Times New Roman"/>
      <family val="1"/>
    </font>
    <font>
      <b/>
      <sz val="29"/>
      <color rgb="FF000000"/>
      <name val="Times New Roman"/>
      <family val="1"/>
    </font>
    <font>
      <b/>
      <sz val="15"/>
      <color rgb="FF000000"/>
      <name val="Times New Roman"/>
      <family val="1"/>
    </font>
    <font>
      <sz val="12"/>
      <color rgb="FF000000"/>
      <name val="Times New Roman"/>
      <family val="1"/>
    </font>
    <font>
      <b/>
      <sz val="12"/>
      <color rgb="FF000000"/>
      <name val="Times New Roman"/>
      <family val="1"/>
    </font>
    <font>
      <b/>
      <sz val="11"/>
      <color rgb="FF000000"/>
      <name val="Times New Roman"/>
      <family val="1"/>
    </font>
    <font>
      <sz val="11"/>
      <color rgb="FF000000"/>
      <name val="Times New Roman"/>
      <family val="1"/>
    </font>
    <font>
      <sz val="7"/>
      <color rgb="FF000000"/>
      <name val="Times New Roman"/>
      <family val="1"/>
    </font>
    <font>
      <vertAlign val="superscript"/>
      <sz val="12"/>
      <color rgb="FF000000"/>
      <name val="Times New Roman"/>
      <family val="1"/>
    </font>
    <font>
      <sz val="11"/>
      <name val="Calibri"/>
      <family val="2"/>
      <scheme val="minor"/>
    </font>
    <font>
      <b/>
      <sz val="10"/>
      <color rgb="FF0070C0"/>
      <name val="Calibri"/>
      <family val="2"/>
      <scheme val="minor"/>
    </font>
    <font>
      <sz val="11"/>
      <color theme="1"/>
      <name val="Times New Roman"/>
      <family val="1"/>
    </font>
    <font>
      <b/>
      <u/>
      <sz val="11"/>
      <color theme="1"/>
      <name val="Calibri"/>
      <family val="2"/>
      <scheme val="minor"/>
    </font>
    <font>
      <b/>
      <sz val="12"/>
      <color theme="1"/>
      <name val="Calibri"/>
      <family val="2"/>
      <scheme val="minor"/>
    </font>
    <font>
      <b/>
      <sz val="10"/>
      <color rgb="FF002060"/>
      <name val="Calibri"/>
      <family val="2"/>
      <scheme val="minor"/>
    </font>
    <font>
      <u/>
      <sz val="11"/>
      <color rgb="FF002060"/>
      <name val="Calibri"/>
      <family val="2"/>
      <scheme val="minor"/>
    </font>
    <font>
      <b/>
      <i/>
      <sz val="10"/>
      <color rgb="FF000000"/>
      <name val="Calibri"/>
      <family val="2"/>
      <scheme val="minor"/>
    </font>
    <font>
      <b/>
      <sz val="11"/>
      <name val="Calibri"/>
      <family val="2"/>
      <scheme val="minor"/>
    </font>
    <font>
      <i/>
      <sz val="11"/>
      <name val="Calibri"/>
      <family val="2"/>
      <scheme val="minor"/>
    </font>
    <font>
      <b/>
      <u/>
      <sz val="11"/>
      <color theme="10"/>
      <name val="Calibri"/>
      <family val="2"/>
      <scheme val="minor"/>
    </font>
    <font>
      <b/>
      <i/>
      <sz val="11"/>
      <name val="Calibri"/>
      <family val="2"/>
      <scheme val="minor"/>
    </font>
    <font>
      <u/>
      <sz val="11"/>
      <color theme="10"/>
      <name val="Calibri"/>
      <family val="2"/>
      <scheme val="minor"/>
    </font>
    <font>
      <i/>
      <sz val="11"/>
      <color theme="0"/>
      <name val="Calibri"/>
      <family val="2"/>
      <scheme val="minor"/>
    </font>
    <font>
      <b/>
      <i/>
      <sz val="11"/>
      <color rgb="FF000099"/>
      <name val="Calibri"/>
      <family val="2"/>
      <scheme val="minor"/>
    </font>
    <font>
      <b/>
      <sz val="11"/>
      <color rgb="FF000099"/>
      <name val="Calibri"/>
      <family val="2"/>
      <scheme val="minor"/>
    </font>
    <font>
      <b/>
      <u/>
      <sz val="10"/>
      <color theme="1"/>
      <name val="Calibri"/>
      <family val="2"/>
      <scheme val="minor"/>
    </font>
    <font>
      <b/>
      <sz val="12"/>
      <name val="Calibri"/>
      <family val="2"/>
      <scheme val="minor"/>
    </font>
    <font>
      <u/>
      <sz val="10"/>
      <color rgb="FF000000"/>
      <name val="Calibri"/>
      <family val="2"/>
      <scheme val="minor"/>
    </font>
    <font>
      <u/>
      <sz val="10"/>
      <color theme="10"/>
      <name val="Calibri"/>
      <family val="2"/>
      <scheme val="minor"/>
    </font>
  </fonts>
  <fills count="9">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99CCFF"/>
        <bgColor indexed="64"/>
      </patternFill>
    </fill>
    <fill>
      <patternFill patternType="solid">
        <fgColor rgb="FF000099"/>
        <bgColor indexed="64"/>
      </patternFill>
    </fill>
    <fill>
      <patternFill patternType="solid">
        <fgColor theme="4" tint="0.59999389629810485"/>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FF99"/>
      </left>
      <right style="medium">
        <color rgb="FF00FF99"/>
      </right>
      <top style="medium">
        <color rgb="FF00FF99"/>
      </top>
      <bottom style="medium">
        <color rgb="FF00FF99"/>
      </bottom>
      <diagonal/>
    </border>
    <border>
      <left style="medium">
        <color rgb="FF0070C0"/>
      </left>
      <right style="medium">
        <color rgb="FF0070C0"/>
      </right>
      <top style="medium">
        <color rgb="FF0070C0"/>
      </top>
      <bottom style="medium">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medium">
        <color indexed="64"/>
      </bottom>
      <diagonal/>
    </border>
  </borders>
  <cellStyleXfs count="18">
    <xf numFmtId="0" fontId="0" fillId="0" borderId="0"/>
    <xf numFmtId="0" fontId="11" fillId="0" borderId="0" applyNumberFormat="0" applyFill="0" applyBorder="0" applyAlignment="0" applyProtection="0"/>
    <xf numFmtId="0" fontId="16" fillId="0" borderId="0"/>
    <xf numFmtId="0" fontId="6"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20" fillId="0" borderId="0" applyFont="0" applyFill="0" applyBorder="0" applyAlignment="0" applyProtection="0"/>
    <xf numFmtId="0" fontId="4" fillId="0" borderId="0"/>
    <xf numFmtId="0" fontId="3" fillId="0" borderId="0"/>
    <xf numFmtId="9" fontId="20" fillId="0" borderId="0" applyFont="0" applyFill="0" applyBorder="0" applyAlignment="0" applyProtection="0"/>
    <xf numFmtId="0" fontId="2" fillId="0" borderId="0"/>
    <xf numFmtId="0" fontId="20" fillId="0" borderId="0"/>
    <xf numFmtId="43" fontId="16" fillId="0" borderId="0" applyFont="0" applyFill="0" applyBorder="0" applyAlignment="0" applyProtection="0"/>
    <xf numFmtId="9" fontId="16" fillId="0" borderId="0" applyFont="0" applyFill="0" applyBorder="0" applyAlignment="0" applyProtection="0"/>
  </cellStyleXfs>
  <cellXfs count="432">
    <xf numFmtId="0" fontId="0" fillId="0" borderId="0" xfId="0"/>
    <xf numFmtId="0" fontId="7" fillId="0" borderId="0" xfId="0" applyFont="1"/>
    <xf numFmtId="0" fontId="7" fillId="0" borderId="0" xfId="0" applyFont="1" applyAlignment="1">
      <alignment horizontal="right"/>
    </xf>
    <xf numFmtId="0" fontId="8"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right"/>
    </xf>
    <xf numFmtId="0" fontId="8" fillId="0" borderId="0" xfId="0" applyFont="1" applyAlignment="1">
      <alignment horizontal="left"/>
    </xf>
    <xf numFmtId="0" fontId="8" fillId="0" borderId="2" xfId="0" applyFont="1" applyBorder="1" applyAlignment="1">
      <alignment horizontal="center"/>
    </xf>
    <xf numFmtId="0" fontId="7" fillId="0" borderId="4" xfId="0" applyFont="1" applyBorder="1"/>
    <xf numFmtId="0" fontId="10" fillId="0" borderId="5" xfId="0" applyFont="1" applyBorder="1"/>
    <xf numFmtId="0" fontId="10" fillId="0" borderId="5" xfId="0" applyFont="1" applyBorder="1" applyAlignment="1">
      <alignment horizontal="center"/>
    </xf>
    <xf numFmtId="0" fontId="10" fillId="0" borderId="6" xfId="0" applyFont="1" applyBorder="1"/>
    <xf numFmtId="0" fontId="7" fillId="0" borderId="7" xfId="0" applyFont="1" applyBorder="1"/>
    <xf numFmtId="0" fontId="10" fillId="0" borderId="1" xfId="0" applyFont="1" applyBorder="1"/>
    <xf numFmtId="0" fontId="10" fillId="0" borderId="1" xfId="0" applyFont="1" applyBorder="1" applyAlignment="1">
      <alignment horizontal="center"/>
    </xf>
    <xf numFmtId="0" fontId="10" fillId="0" borderId="8" xfId="0" applyFont="1" applyBorder="1"/>
    <xf numFmtId="0" fontId="7" fillId="0" borderId="9" xfId="0" applyFont="1" applyBorder="1"/>
    <xf numFmtId="0" fontId="10" fillId="0" borderId="10" xfId="0" applyFont="1" applyBorder="1"/>
    <xf numFmtId="0" fontId="10" fillId="0" borderId="10" xfId="0" applyFont="1" applyBorder="1" applyAlignment="1">
      <alignment horizontal="center"/>
    </xf>
    <xf numFmtId="0" fontId="10" fillId="0" borderId="11" xfId="0" applyFont="1" applyBorder="1"/>
    <xf numFmtId="0" fontId="10" fillId="0" borderId="0" xfId="0" applyFont="1" applyAlignment="1">
      <alignment horizontal="center"/>
    </xf>
    <xf numFmtId="0" fontId="10" fillId="0" borderId="0" xfId="2" applyFont="1" applyAlignment="1">
      <alignment horizontal="left"/>
    </xf>
    <xf numFmtId="0" fontId="10" fillId="0" borderId="0" xfId="2" applyFont="1"/>
    <xf numFmtId="0" fontId="17" fillId="0" borderId="0" xfId="2" applyFont="1" applyAlignment="1">
      <alignment horizontal="right"/>
    </xf>
    <xf numFmtId="0" fontId="9" fillId="0" borderId="0" xfId="2" applyFont="1" applyAlignment="1">
      <alignment horizontal="left"/>
    </xf>
    <xf numFmtId="0" fontId="9" fillId="0" borderId="0" xfId="2" applyFont="1"/>
    <xf numFmtId="0" fontId="7" fillId="0" borderId="0" xfId="2" applyFont="1"/>
    <xf numFmtId="0" fontId="18" fillId="0" borderId="0" xfId="2" applyFont="1" applyAlignment="1">
      <alignment horizontal="left"/>
    </xf>
    <xf numFmtId="0" fontId="19" fillId="0" borderId="0" xfId="2" applyFont="1"/>
    <xf numFmtId="0" fontId="10" fillId="0" borderId="0" xfId="2" applyFont="1" applyAlignment="1">
      <alignment horizontal="left" indent="3"/>
    </xf>
    <xf numFmtId="0" fontId="10" fillId="0" borderId="0" xfId="2" applyFont="1" applyAlignment="1">
      <alignment horizontal="left" indent="7"/>
    </xf>
    <xf numFmtId="0" fontId="10" fillId="0" borderId="0" xfId="2" applyFont="1" applyAlignment="1">
      <alignment horizontal="left" vertical="top"/>
    </xf>
    <xf numFmtId="0" fontId="10" fillId="0" borderId="0" xfId="2" applyFont="1" applyAlignment="1">
      <alignment horizontal="justify" vertical="top"/>
    </xf>
    <xf numFmtId="0" fontId="16" fillId="0" borderId="0" xfId="2"/>
    <xf numFmtId="0" fontId="17" fillId="0" borderId="0" xfId="2" applyFont="1" applyAlignment="1">
      <alignment horizontal="left"/>
    </xf>
    <xf numFmtId="0" fontId="10" fillId="0" borderId="1" xfId="0" applyFont="1" applyBorder="1" applyAlignment="1">
      <alignment wrapText="1"/>
    </xf>
    <xf numFmtId="0" fontId="8" fillId="0" borderId="28" xfId="0" applyFont="1" applyBorder="1" applyAlignment="1">
      <alignment horizontal="left"/>
    </xf>
    <xf numFmtId="0" fontId="9" fillId="0" borderId="27" xfId="0" applyFont="1" applyBorder="1"/>
    <xf numFmtId="0" fontId="9" fillId="0" borderId="3" xfId="0" applyFont="1" applyBorder="1" applyAlignment="1">
      <alignment wrapText="1"/>
    </xf>
    <xf numFmtId="0" fontId="4" fillId="0" borderId="0" xfId="11" applyFont="1" applyAlignment="1">
      <alignment vertical="top"/>
    </xf>
    <xf numFmtId="0" fontId="4" fillId="0" borderId="0" xfId="11" applyFont="1"/>
    <xf numFmtId="0" fontId="21" fillId="0" borderId="0" xfId="11" applyFont="1" applyAlignment="1">
      <alignment vertical="center"/>
    </xf>
    <xf numFmtId="0" fontId="22" fillId="0" borderId="0" xfId="11" applyFont="1" applyAlignment="1">
      <alignment vertical="center"/>
    </xf>
    <xf numFmtId="0" fontId="23" fillId="0" borderId="0" xfId="11" applyFont="1" applyAlignment="1">
      <alignment vertical="center"/>
    </xf>
    <xf numFmtId="0" fontId="24" fillId="0" borderId="0" xfId="11" applyFont="1" applyAlignment="1">
      <alignment vertical="center"/>
    </xf>
    <xf numFmtId="0" fontId="22" fillId="0" borderId="0" xfId="11" applyFont="1" applyAlignment="1">
      <alignment horizontal="center" vertical="center"/>
    </xf>
    <xf numFmtId="0" fontId="7" fillId="3" borderId="0" xfId="11" applyFont="1" applyFill="1"/>
    <xf numFmtId="0" fontId="27" fillId="3" borderId="0" xfId="11" applyFont="1" applyFill="1" applyAlignment="1">
      <alignment horizontal="left"/>
    </xf>
    <xf numFmtId="164" fontId="27" fillId="3" borderId="0" xfId="11" applyNumberFormat="1" applyFont="1" applyFill="1" applyAlignment="1">
      <alignment horizontal="left"/>
    </xf>
    <xf numFmtId="0" fontId="27" fillId="3" borderId="0" xfId="11" applyFont="1" applyFill="1" applyAlignment="1"/>
    <xf numFmtId="0" fontId="27" fillId="3" borderId="0" xfId="11" applyFont="1" applyFill="1" applyAlignment="1">
      <alignment wrapText="1"/>
    </xf>
    <xf numFmtId="0" fontId="27" fillId="3" borderId="0" xfId="11" applyFont="1" applyFill="1" applyAlignment="1">
      <alignment horizontal="justify" vertical="top"/>
    </xf>
    <xf numFmtId="0" fontId="27" fillId="3" borderId="0" xfId="11" applyFont="1" applyFill="1" applyAlignment="1">
      <alignment horizontal="left" indent="5"/>
    </xf>
    <xf numFmtId="0" fontId="9" fillId="3" borderId="0" xfId="11" applyFont="1" applyFill="1" applyAlignment="1">
      <alignment horizontal="left" vertical="top"/>
    </xf>
    <xf numFmtId="0" fontId="10" fillId="3" borderId="0" xfId="11" applyFont="1" applyFill="1" applyProtection="1">
      <protection locked="0"/>
    </xf>
    <xf numFmtId="0" fontId="27" fillId="3" borderId="0" xfId="11" applyFont="1" applyFill="1" applyAlignment="1">
      <alignment horizontal="justify" vertical="top" wrapText="1"/>
    </xf>
    <xf numFmtId="0" fontId="10" fillId="3" borderId="0" xfId="11" applyFont="1" applyFill="1" applyAlignment="1" applyProtection="1">
      <alignment horizontal="left" indent="1"/>
      <protection locked="0"/>
    </xf>
    <xf numFmtId="0" fontId="28" fillId="3" borderId="0" xfId="11" applyFont="1" applyFill="1"/>
    <xf numFmtId="0" fontId="27" fillId="3" borderId="0" xfId="11" applyFont="1" applyFill="1" applyAlignment="1">
      <alignment horizontal="left" wrapText="1" indent="1"/>
    </xf>
    <xf numFmtId="0" fontId="7" fillId="3" borderId="0" xfId="11" applyFont="1" applyFill="1" applyAlignment="1">
      <alignment horizontal="left" indent="1"/>
    </xf>
    <xf numFmtId="0" fontId="7" fillId="3" borderId="0" xfId="11" applyFont="1" applyFill="1" applyAlignment="1">
      <alignment horizontal="right"/>
    </xf>
    <xf numFmtId="0" fontId="28" fillId="3" borderId="0" xfId="11" applyFont="1" applyFill="1" applyAlignment="1"/>
    <xf numFmtId="0" fontId="7" fillId="3" borderId="0" xfId="11" applyFont="1" applyFill="1" applyAlignment="1">
      <alignment horizontal="left"/>
    </xf>
    <xf numFmtId="0" fontId="27" fillId="3" borderId="0" xfId="11" applyFont="1" applyFill="1" applyAlignment="1">
      <alignment horizontal="left" indent="10"/>
    </xf>
    <xf numFmtId="0" fontId="9" fillId="3" borderId="0" xfId="11" applyFont="1" applyFill="1" applyAlignment="1">
      <alignment horizontal="right" vertical="top"/>
    </xf>
    <xf numFmtId="0" fontId="9" fillId="3" borderId="0" xfId="11" applyFont="1" applyFill="1" applyAlignment="1">
      <alignment horizontal="left"/>
    </xf>
    <xf numFmtId="0" fontId="28" fillId="3" borderId="0" xfId="11" applyFont="1" applyFill="1" applyAlignment="1">
      <alignment horizontal="left"/>
    </xf>
    <xf numFmtId="0" fontId="27" fillId="3" borderId="0" xfId="11" quotePrefix="1" applyFont="1" applyFill="1" applyAlignment="1"/>
    <xf numFmtId="0" fontId="27" fillId="3" borderId="0" xfId="11" applyFont="1" applyFill="1" applyAlignment="1">
      <alignment horizontal="justify"/>
    </xf>
    <xf numFmtId="0" fontId="31" fillId="0" borderId="0" xfId="11" applyFont="1" applyAlignment="1">
      <alignment horizontal="center" vertical="center"/>
    </xf>
    <xf numFmtId="0" fontId="32" fillId="0" borderId="0" xfId="11" applyFont="1" applyAlignment="1">
      <alignment vertical="center" wrapText="1"/>
    </xf>
    <xf numFmtId="0" fontId="32" fillId="0" borderId="0" xfId="11" applyFont="1" applyAlignment="1">
      <alignment vertical="center"/>
    </xf>
    <xf numFmtId="0" fontId="33" fillId="0" borderId="0" xfId="11" applyFont="1" applyAlignment="1">
      <alignment horizontal="justify" vertical="center"/>
    </xf>
    <xf numFmtId="0" fontId="32" fillId="0" borderId="0" xfId="11" applyFont="1" applyAlignment="1">
      <alignment horizontal="justify" vertical="center"/>
    </xf>
    <xf numFmtId="0" fontId="7" fillId="0" borderId="0" xfId="0" quotePrefix="1" applyFont="1"/>
    <xf numFmtId="0" fontId="7" fillId="0" borderId="30" xfId="0" applyFont="1" applyBorder="1"/>
    <xf numFmtId="0" fontId="7" fillId="0" borderId="31" xfId="0" applyFont="1" applyBorder="1"/>
    <xf numFmtId="0" fontId="7" fillId="0" borderId="32" xfId="0" applyFont="1" applyBorder="1"/>
    <xf numFmtId="0" fontId="7" fillId="0" borderId="30" xfId="0" quotePrefix="1" applyFont="1" applyBorder="1"/>
    <xf numFmtId="0" fontId="7" fillId="0" borderId="31" xfId="0" quotePrefix="1" applyFont="1" applyBorder="1"/>
    <xf numFmtId="0" fontId="7" fillId="0" borderId="32" xfId="0" quotePrefix="1" applyFont="1" applyBorder="1"/>
    <xf numFmtId="165" fontId="7" fillId="0" borderId="30" xfId="10" applyNumberFormat="1" applyFont="1" applyBorder="1"/>
    <xf numFmtId="165" fontId="7" fillId="0" borderId="31" xfId="10" applyNumberFormat="1" applyFont="1" applyBorder="1"/>
    <xf numFmtId="0" fontId="7" fillId="0" borderId="3" xfId="0" applyFont="1" applyBorder="1"/>
    <xf numFmtId="165" fontId="7" fillId="0" borderId="3" xfId="10" applyNumberFormat="1" applyFont="1" applyBorder="1"/>
    <xf numFmtId="165" fontId="7" fillId="0" borderId="30" xfId="0" applyNumberFormat="1" applyFont="1" applyBorder="1"/>
    <xf numFmtId="165" fontId="10" fillId="0" borderId="31" xfId="0" applyNumberFormat="1" applyFont="1" applyBorder="1"/>
    <xf numFmtId="165" fontId="10" fillId="0" borderId="32" xfId="0" applyNumberFormat="1" applyFont="1" applyBorder="1"/>
    <xf numFmtId="0" fontId="39" fillId="0" borderId="0" xfId="0" applyFont="1"/>
    <xf numFmtId="0" fontId="32" fillId="0" borderId="0" xfId="11" applyFont="1" applyAlignment="1">
      <alignment horizontal="justify" vertical="center" wrapText="1"/>
    </xf>
    <xf numFmtId="0" fontId="27" fillId="3" borderId="0" xfId="11" applyFont="1" applyFill="1" applyAlignment="1">
      <alignment horizontal="left" vertical="top" wrapText="1" indent="1"/>
    </xf>
    <xf numFmtId="0" fontId="7" fillId="0" borderId="0" xfId="11" applyFont="1" applyAlignment="1">
      <alignment vertical="top"/>
    </xf>
    <xf numFmtId="0" fontId="7" fillId="0" borderId="0" xfId="11" applyFont="1"/>
    <xf numFmtId="0" fontId="27" fillId="3" borderId="0" xfId="11" applyFont="1" applyFill="1" applyAlignment="1">
      <alignment horizontal="left" vertical="top" wrapText="1"/>
    </xf>
    <xf numFmtId="0" fontId="27" fillId="3" borderId="0" xfId="11" applyFont="1" applyFill="1" applyAlignment="1">
      <alignment horizontal="left" vertical="top"/>
    </xf>
    <xf numFmtId="0" fontId="7" fillId="3" borderId="0" xfId="11" applyFont="1" applyFill="1" applyAlignment="1">
      <alignment horizontal="left" vertical="top"/>
    </xf>
    <xf numFmtId="0" fontId="7" fillId="3" borderId="0" xfId="11" applyFont="1" applyFill="1" applyAlignment="1">
      <alignment vertical="top"/>
    </xf>
    <xf numFmtId="0" fontId="8" fillId="0" borderId="0" xfId="0" quotePrefix="1" applyFont="1" applyFill="1" applyAlignment="1">
      <alignment horizontal="left"/>
    </xf>
    <xf numFmtId="0" fontId="8" fillId="0" borderId="0" xfId="0" applyFont="1" applyFill="1"/>
    <xf numFmtId="0" fontId="10" fillId="0" borderId="0" xfId="0" applyFont="1" applyFill="1"/>
    <xf numFmtId="0" fontId="27" fillId="0" borderId="0" xfId="11" applyFont="1" applyFill="1" applyAlignment="1">
      <alignment vertical="top" wrapText="1"/>
    </xf>
    <xf numFmtId="0" fontId="9" fillId="0" borderId="0" xfId="11" applyFont="1" applyFill="1" applyAlignment="1">
      <alignment horizontal="right" vertical="top"/>
    </xf>
    <xf numFmtId="0" fontId="9" fillId="0" borderId="0" xfId="11" applyFont="1" applyFill="1" applyAlignment="1">
      <alignment horizontal="left" vertical="top"/>
    </xf>
    <xf numFmtId="0" fontId="28" fillId="0" borderId="0" xfId="11" applyFont="1" applyFill="1" applyAlignment="1"/>
    <xf numFmtId="0" fontId="7" fillId="0" borderId="0" xfId="11" applyFont="1" applyFill="1"/>
    <xf numFmtId="0" fontId="12" fillId="0" borderId="30" xfId="1" applyFont="1" applyBorder="1"/>
    <xf numFmtId="0" fontId="34" fillId="0" borderId="0" xfId="11" applyFont="1" applyAlignment="1">
      <alignment vertical="center" wrapText="1"/>
    </xf>
    <xf numFmtId="0" fontId="35" fillId="0" borderId="0" xfId="11" applyFont="1" applyAlignment="1">
      <alignment vertical="center" wrapText="1"/>
    </xf>
    <xf numFmtId="0" fontId="40" fillId="0" borderId="0" xfId="11" applyFont="1"/>
    <xf numFmtId="0" fontId="40" fillId="0" borderId="0" xfId="11" applyFont="1" applyAlignment="1">
      <alignment horizontal="left" wrapText="1"/>
    </xf>
    <xf numFmtId="0" fontId="40" fillId="0" borderId="0" xfId="11" applyFont="1" applyBorder="1"/>
    <xf numFmtId="0" fontId="40" fillId="0" borderId="13" xfId="11" applyFont="1" applyBorder="1"/>
    <xf numFmtId="14" fontId="40" fillId="0" borderId="0" xfId="11" applyNumberFormat="1" applyFont="1" applyAlignment="1">
      <alignment horizontal="left" wrapText="1"/>
    </xf>
    <xf numFmtId="0" fontId="3" fillId="0" borderId="0" xfId="12" applyFont="1" applyAlignment="1">
      <alignment vertical="top"/>
    </xf>
    <xf numFmtId="0" fontId="3" fillId="0" borderId="0" xfId="12" applyFont="1"/>
    <xf numFmtId="0" fontId="14" fillId="0" borderId="0" xfId="12" applyFont="1" applyBorder="1"/>
    <xf numFmtId="0" fontId="3" fillId="0" borderId="0" xfId="12" applyFont="1" applyBorder="1"/>
    <xf numFmtId="0" fontId="22" fillId="0" borderId="0" xfId="12" applyFont="1" applyBorder="1" applyAlignment="1">
      <alignment vertical="center"/>
    </xf>
    <xf numFmtId="0" fontId="23" fillId="0" borderId="0" xfId="12" applyFont="1" applyBorder="1" applyAlignment="1">
      <alignment vertical="center"/>
    </xf>
    <xf numFmtId="0" fontId="22" fillId="0" borderId="0" xfId="12" applyFont="1" applyAlignment="1">
      <alignment vertical="center"/>
    </xf>
    <xf numFmtId="0" fontId="22" fillId="0" borderId="0" xfId="12" applyFont="1" applyAlignment="1">
      <alignment horizontal="center" vertical="center"/>
    </xf>
    <xf numFmtId="0" fontId="21" fillId="0" borderId="0" xfId="12" applyFont="1" applyAlignment="1">
      <alignment horizontal="left" vertical="top" wrapText="1"/>
    </xf>
    <xf numFmtId="0" fontId="21" fillId="0" borderId="0" xfId="12" applyFont="1" applyAlignment="1">
      <alignment vertical="center"/>
    </xf>
    <xf numFmtId="0" fontId="14" fillId="0" borderId="0" xfId="12" applyFont="1"/>
    <xf numFmtId="0" fontId="7" fillId="0" borderId="0" xfId="12" applyFont="1"/>
    <xf numFmtId="15" fontId="27" fillId="0" borderId="0" xfId="12" applyNumberFormat="1" applyFont="1" applyAlignment="1">
      <alignment horizontal="left"/>
    </xf>
    <xf numFmtId="0" fontId="27" fillId="0" borderId="0" xfId="12" applyFont="1"/>
    <xf numFmtId="0" fontId="27" fillId="0" borderId="0" xfId="12" applyFont="1" applyAlignment="1">
      <alignment horizontal="left"/>
    </xf>
    <xf numFmtId="0" fontId="28" fillId="0" borderId="0" xfId="12" applyFont="1"/>
    <xf numFmtId="0" fontId="27" fillId="0" borderId="0" xfId="12" applyFont="1" applyAlignment="1">
      <alignment horizontal="justify" vertical="top"/>
    </xf>
    <xf numFmtId="0" fontId="7" fillId="0" borderId="0" xfId="12" applyFont="1" applyAlignment="1">
      <alignment horizontal="right"/>
    </xf>
    <xf numFmtId="0" fontId="7" fillId="0" borderId="0" xfId="12" applyFont="1" applyAlignment="1">
      <alignment horizontal="center"/>
    </xf>
    <xf numFmtId="0" fontId="27" fillId="0" borderId="0" xfId="12" applyFont="1" applyAlignment="1">
      <alignment horizontal="justify"/>
    </xf>
    <xf numFmtId="164" fontId="7" fillId="0" borderId="0" xfId="12" quotePrefix="1" applyNumberFormat="1" applyFont="1" applyAlignment="1"/>
    <xf numFmtId="0" fontId="28" fillId="0" borderId="0" xfId="12" applyFont="1" applyAlignment="1">
      <alignment horizontal="left"/>
    </xf>
    <xf numFmtId="0" fontId="43" fillId="0" borderId="34" xfId="0" applyFont="1" applyBorder="1"/>
    <xf numFmtId="0" fontId="3" fillId="0" borderId="35" xfId="12" applyFont="1" applyBorder="1"/>
    <xf numFmtId="0" fontId="3" fillId="0" borderId="36" xfId="12" applyFont="1" applyBorder="1"/>
    <xf numFmtId="0" fontId="3" fillId="0" borderId="37" xfId="12" applyFont="1" applyBorder="1"/>
    <xf numFmtId="0" fontId="3" fillId="0" borderId="38" xfId="12" applyFont="1" applyBorder="1"/>
    <xf numFmtId="0" fontId="0" fillId="0" borderId="0" xfId="0" applyBorder="1"/>
    <xf numFmtId="0" fontId="3" fillId="0" borderId="39" xfId="12" applyFont="1" applyBorder="1"/>
    <xf numFmtId="0" fontId="3" fillId="0" borderId="40" xfId="12" applyFont="1" applyBorder="1"/>
    <xf numFmtId="0" fontId="3" fillId="0" borderId="29" xfId="12" applyFont="1" applyBorder="1"/>
    <xf numFmtId="0" fontId="3" fillId="0" borderId="41" xfId="12" applyFont="1" applyBorder="1"/>
    <xf numFmtId="0" fontId="44" fillId="0" borderId="0" xfId="12" applyFont="1" applyBorder="1"/>
    <xf numFmtId="0" fontId="27" fillId="0" borderId="0" xfId="12" applyFont="1" applyAlignment="1">
      <alignment horizontal="right"/>
    </xf>
    <xf numFmtId="164" fontId="27" fillId="0" borderId="0" xfId="12" applyNumberFormat="1" applyFont="1" applyAlignment="1">
      <alignment horizontal="left"/>
    </xf>
    <xf numFmtId="0" fontId="27" fillId="3" borderId="0" xfId="12" applyFont="1" applyFill="1" applyAlignment="1">
      <alignment horizontal="justify" vertical="top" wrapText="1"/>
    </xf>
    <xf numFmtId="0" fontId="27" fillId="0" borderId="0" xfId="12" applyFont="1" applyAlignment="1">
      <alignment horizontal="left" vertical="top" wrapText="1"/>
    </xf>
    <xf numFmtId="0" fontId="45" fillId="0" borderId="0" xfId="12" applyFont="1"/>
    <xf numFmtId="0" fontId="7" fillId="0" borderId="29" xfId="12" applyFont="1" applyBorder="1"/>
    <xf numFmtId="0" fontId="45" fillId="0" borderId="29" xfId="12" applyFont="1" applyBorder="1"/>
    <xf numFmtId="0" fontId="27" fillId="0" borderId="29" xfId="12" applyFont="1" applyBorder="1" applyAlignment="1">
      <alignment horizontal="left" vertical="top" wrapText="1"/>
    </xf>
    <xf numFmtId="0" fontId="8" fillId="0" borderId="1" xfId="0" applyFont="1" applyBorder="1" applyAlignment="1">
      <alignment horizontal="center"/>
    </xf>
    <xf numFmtId="0" fontId="2" fillId="0" borderId="0" xfId="15" applyFont="1"/>
    <xf numFmtId="0" fontId="46" fillId="0" borderId="0" xfId="15" applyFont="1" applyAlignment="1">
      <alignment horizontal="center"/>
    </xf>
    <xf numFmtId="166" fontId="46" fillId="5" borderId="1" xfId="15" applyNumberFormat="1" applyFont="1" applyFill="1" applyBorder="1" applyAlignment="1">
      <alignment horizontal="justify" vertical="top"/>
    </xf>
    <xf numFmtId="166" fontId="46" fillId="0" borderId="0" xfId="15" applyNumberFormat="1" applyFont="1" applyFill="1" applyBorder="1" applyAlignment="1">
      <alignment horizontal="justify" vertical="top"/>
    </xf>
    <xf numFmtId="0" fontId="14" fillId="0" borderId="0" xfId="15" applyFont="1" applyAlignment="1">
      <alignment vertical="center"/>
    </xf>
    <xf numFmtId="0" fontId="46" fillId="0" borderId="1" xfId="15" applyFont="1" applyBorder="1" applyAlignment="1">
      <alignment horizontal="center"/>
    </xf>
    <xf numFmtId="0" fontId="2" fillId="0" borderId="1" xfId="15" applyFont="1" applyBorder="1"/>
    <xf numFmtId="164" fontId="47" fillId="0" borderId="0" xfId="15" applyNumberFormat="1" applyFont="1" applyAlignment="1">
      <alignment horizontal="center"/>
    </xf>
    <xf numFmtId="0" fontId="38" fillId="0" borderId="0" xfId="15" applyFont="1" applyAlignment="1">
      <alignment horizontal="center"/>
    </xf>
    <xf numFmtId="167" fontId="2" fillId="0" borderId="1" xfId="15" applyNumberFormat="1" applyFont="1" applyBorder="1"/>
    <xf numFmtId="0" fontId="46" fillId="0" borderId="2" xfId="15" applyFont="1" applyBorder="1" applyAlignment="1">
      <alignment horizontal="center"/>
    </xf>
    <xf numFmtId="168" fontId="46" fillId="0" borderId="42" xfId="15" applyNumberFormat="1" applyFont="1" applyBorder="1" applyAlignment="1">
      <alignment horizontal="center"/>
    </xf>
    <xf numFmtId="0" fontId="46" fillId="0" borderId="43" xfId="15" applyFont="1" applyBorder="1" applyAlignment="1">
      <alignment horizontal="center"/>
    </xf>
    <xf numFmtId="169" fontId="46" fillId="0" borderId="44" xfId="15" applyNumberFormat="1" applyFont="1" applyBorder="1" applyAlignment="1">
      <alignment horizontal="center"/>
    </xf>
    <xf numFmtId="0" fontId="14" fillId="0" borderId="0" xfId="15" applyFont="1"/>
    <xf numFmtId="0" fontId="48" fillId="0" borderId="0" xfId="1" applyFont="1"/>
    <xf numFmtId="164" fontId="49" fillId="0" borderId="0" xfId="15" applyNumberFormat="1" applyFont="1" applyAlignment="1">
      <alignment horizontal="center"/>
    </xf>
    <xf numFmtId="0" fontId="14" fillId="0" borderId="0" xfId="15" applyFont="1" applyAlignment="1">
      <alignment horizontal="right"/>
    </xf>
    <xf numFmtId="170" fontId="10" fillId="3" borderId="1" xfId="16" quotePrefix="1" applyNumberFormat="1" applyFont="1" applyFill="1" applyBorder="1" applyAlignment="1">
      <alignment vertical="center"/>
    </xf>
    <xf numFmtId="165" fontId="47" fillId="0" borderId="1" xfId="10" applyNumberFormat="1" applyFont="1" applyBorder="1" applyAlignment="1">
      <alignment horizontal="center"/>
    </xf>
    <xf numFmtId="171" fontId="47" fillId="0" borderId="1" xfId="10" applyNumberFormat="1" applyFont="1" applyBorder="1" applyAlignment="1">
      <alignment horizontal="center"/>
    </xf>
    <xf numFmtId="0" fontId="2" fillId="5" borderId="23" xfId="15" applyFont="1" applyFill="1" applyBorder="1" applyAlignment="1">
      <alignment horizontal="right"/>
    </xf>
    <xf numFmtId="0" fontId="46" fillId="5" borderId="1" xfId="15" applyFont="1" applyFill="1" applyBorder="1"/>
    <xf numFmtId="0" fontId="2" fillId="5" borderId="45" xfId="15" applyFont="1" applyFill="1" applyBorder="1" applyAlignment="1">
      <alignment horizontal="right"/>
    </xf>
    <xf numFmtId="0" fontId="2" fillId="5" borderId="5" xfId="15" applyFont="1" applyFill="1" applyBorder="1" applyAlignment="1">
      <alignment horizontal="right"/>
    </xf>
    <xf numFmtId="0" fontId="2" fillId="0" borderId="25" xfId="15" applyFont="1" applyBorder="1" applyAlignment="1">
      <alignment horizontal="center"/>
    </xf>
    <xf numFmtId="0" fontId="14" fillId="0" borderId="1" xfId="15" applyFont="1" applyBorder="1"/>
    <xf numFmtId="165" fontId="49" fillId="0" borderId="1" xfId="10" applyNumberFormat="1" applyFont="1" applyBorder="1" applyAlignment="1">
      <alignment horizontal="center"/>
    </xf>
    <xf numFmtId="171" fontId="49" fillId="0" borderId="1" xfId="10" applyNumberFormat="1" applyFont="1" applyBorder="1" applyAlignment="1">
      <alignment horizontal="center"/>
    </xf>
    <xf numFmtId="0" fontId="47" fillId="5" borderId="23" xfId="15" applyFont="1" applyFill="1" applyBorder="1" applyAlignment="1">
      <alignment horizontal="right"/>
    </xf>
    <xf numFmtId="172" fontId="46" fillId="6" borderId="46" xfId="16" applyNumberFormat="1" applyFont="1" applyFill="1" applyBorder="1"/>
    <xf numFmtId="165" fontId="38" fillId="0" borderId="1" xfId="16" applyNumberFormat="1" applyFont="1" applyBorder="1"/>
    <xf numFmtId="165" fontId="2" fillId="0" borderId="1" xfId="10" applyNumberFormat="1" applyFont="1" applyBorder="1"/>
    <xf numFmtId="171" fontId="2" fillId="0" borderId="1" xfId="10" applyNumberFormat="1" applyFont="1" applyBorder="1"/>
    <xf numFmtId="0" fontId="47" fillId="5" borderId="45" xfId="15" applyFont="1" applyFill="1" applyBorder="1" applyAlignment="1">
      <alignment horizontal="right"/>
    </xf>
    <xf numFmtId="0" fontId="2" fillId="5" borderId="0" xfId="15" applyFont="1" applyFill="1" applyAlignment="1">
      <alignment vertical="top"/>
    </xf>
    <xf numFmtId="165" fontId="2" fillId="0" borderId="0" xfId="16" applyNumberFormat="1" applyFont="1"/>
    <xf numFmtId="0" fontId="47" fillId="5" borderId="5" xfId="15" applyFont="1" applyFill="1" applyBorder="1" applyAlignment="1">
      <alignment horizontal="right"/>
    </xf>
    <xf numFmtId="172" fontId="46" fillId="6" borderId="47" xfId="16" applyNumberFormat="1" applyFont="1" applyFill="1" applyBorder="1"/>
    <xf numFmtId="0" fontId="46" fillId="0" borderId="0" xfId="15" applyFont="1" applyAlignment="1">
      <alignment horizontal="left"/>
    </xf>
    <xf numFmtId="0" fontId="46" fillId="3" borderId="1" xfId="15" applyFont="1" applyFill="1" applyBorder="1" applyAlignment="1">
      <alignment horizontal="center"/>
    </xf>
    <xf numFmtId="165" fontId="46" fillId="3" borderId="1" xfId="16" applyNumberFormat="1" applyFont="1" applyFill="1" applyBorder="1" applyAlignment="1">
      <alignment horizontal="center"/>
    </xf>
    <xf numFmtId="0" fontId="20" fillId="0" borderId="0" xfId="15"/>
    <xf numFmtId="0" fontId="14" fillId="0" borderId="3" xfId="15" applyFont="1" applyFill="1" applyBorder="1"/>
    <xf numFmtId="0" fontId="14" fillId="5" borderId="3" xfId="15" applyFont="1" applyFill="1" applyBorder="1" applyAlignment="1">
      <alignment horizontal="center"/>
    </xf>
    <xf numFmtId="0" fontId="14" fillId="5" borderId="48" xfId="15" applyFont="1" applyFill="1" applyBorder="1" applyAlignment="1">
      <alignment horizontal="center"/>
    </xf>
    <xf numFmtId="0" fontId="14" fillId="5" borderId="49" xfId="15" applyFont="1" applyFill="1" applyBorder="1" applyAlignment="1">
      <alignment horizontal="center"/>
    </xf>
    <xf numFmtId="0" fontId="14" fillId="0" borderId="44" xfId="15" applyFont="1" applyBorder="1" applyAlignment="1">
      <alignment horizontal="center"/>
    </xf>
    <xf numFmtId="0" fontId="14" fillId="0" borderId="50" xfId="15" applyFont="1" applyBorder="1" applyAlignment="1">
      <alignment horizontal="center"/>
    </xf>
    <xf numFmtId="0" fontId="2" fillId="0" borderId="24" xfId="15" applyFont="1" applyFill="1" applyBorder="1" applyAlignment="1">
      <alignment horizontal="left" vertical="top" indent="2"/>
    </xf>
    <xf numFmtId="0" fontId="2" fillId="0" borderId="51" xfId="15" applyFont="1" applyBorder="1" applyAlignment="1">
      <alignment horizontal="center"/>
    </xf>
    <xf numFmtId="0" fontId="14" fillId="5" borderId="1" xfId="15" applyFont="1" applyFill="1" applyBorder="1" applyAlignment="1">
      <alignment horizontal="center"/>
    </xf>
    <xf numFmtId="165" fontId="38" fillId="0" borderId="5" xfId="16" applyNumberFormat="1" applyFont="1" applyFill="1" applyBorder="1" applyAlignment="1">
      <alignment horizontal="justify" vertical="top"/>
    </xf>
    <xf numFmtId="173" fontId="38" fillId="0" borderId="5" xfId="15" applyNumberFormat="1" applyFont="1" applyBorder="1" applyAlignment="1">
      <alignment horizontal="center"/>
    </xf>
    <xf numFmtId="165" fontId="46" fillId="6" borderId="46" xfId="10" applyNumberFormat="1" applyFont="1" applyFill="1" applyBorder="1"/>
    <xf numFmtId="165" fontId="46" fillId="6" borderId="46" xfId="10" applyNumberFormat="1" applyFont="1" applyFill="1" applyBorder="1" applyAlignment="1">
      <alignment horizontal="right"/>
    </xf>
    <xf numFmtId="165" fontId="38" fillId="5" borderId="1" xfId="10" applyNumberFormat="1" applyFont="1" applyFill="1" applyBorder="1" applyAlignment="1">
      <alignment horizontal="justify" vertical="top"/>
    </xf>
    <xf numFmtId="0" fontId="2" fillId="0" borderId="1" xfId="15" applyFont="1" applyBorder="1" applyAlignment="1">
      <alignment horizontal="center"/>
    </xf>
    <xf numFmtId="0" fontId="2" fillId="0" borderId="0" xfId="15" applyFont="1" applyFill="1"/>
    <xf numFmtId="0" fontId="2" fillId="0" borderId="1" xfId="15" applyFont="1" applyBorder="1" applyAlignment="1">
      <alignment horizontal="right"/>
    </xf>
    <xf numFmtId="0" fontId="2" fillId="0" borderId="7" xfId="15" applyFont="1" applyFill="1" applyBorder="1" applyAlignment="1">
      <alignment vertical="top"/>
    </xf>
    <xf numFmtId="169" fontId="46" fillId="6" borderId="46" xfId="10" applyNumberFormat="1" applyFont="1" applyFill="1" applyBorder="1"/>
    <xf numFmtId="165" fontId="2" fillId="0" borderId="0" xfId="10" applyNumberFormat="1" applyFont="1"/>
    <xf numFmtId="0" fontId="38" fillId="0" borderId="0" xfId="15" applyFont="1"/>
    <xf numFmtId="0" fontId="46" fillId="0" borderId="36" xfId="15" applyFont="1" applyBorder="1"/>
    <xf numFmtId="174" fontId="46" fillId="0" borderId="36" xfId="16" applyNumberFormat="1" applyFont="1" applyBorder="1" applyAlignment="1">
      <alignment horizontal="center"/>
    </xf>
    <xf numFmtId="174" fontId="38" fillId="0" borderId="0" xfId="15" applyNumberFormat="1" applyFont="1"/>
    <xf numFmtId="174" fontId="46" fillId="0" borderId="37" xfId="16" applyNumberFormat="1" applyFont="1" applyBorder="1" applyAlignment="1">
      <alignment horizontal="center"/>
    </xf>
    <xf numFmtId="174" fontId="38" fillId="0" borderId="1" xfId="15" applyNumberFormat="1" applyFont="1" applyBorder="1"/>
    <xf numFmtId="166" fontId="38" fillId="0" borderId="13" xfId="15" applyNumberFormat="1" applyFont="1" applyFill="1" applyBorder="1" applyAlignment="1">
      <alignment horizontal="justify" vertical="top"/>
    </xf>
    <xf numFmtId="174" fontId="46" fillId="0" borderId="13" xfId="16" applyNumberFormat="1" applyFont="1" applyBorder="1" applyAlignment="1">
      <alignment horizontal="center"/>
    </xf>
    <xf numFmtId="174" fontId="46" fillId="0" borderId="52" xfId="16" applyNumberFormat="1" applyFont="1" applyBorder="1" applyAlignment="1">
      <alignment horizontal="center"/>
    </xf>
    <xf numFmtId="0" fontId="46" fillId="0" borderId="53" xfId="15" applyFont="1" applyBorder="1"/>
    <xf numFmtId="174" fontId="46" fillId="0" borderId="49" xfId="15" applyNumberFormat="1" applyFont="1" applyBorder="1"/>
    <xf numFmtId="174" fontId="38" fillId="0" borderId="0" xfId="15" applyNumberFormat="1" applyFont="1" applyBorder="1"/>
    <xf numFmtId="166" fontId="38" fillId="0" borderId="0" xfId="15" applyNumberFormat="1" applyFont="1" applyFill="1" applyBorder="1" applyAlignment="1">
      <alignment horizontal="justify" vertical="top"/>
    </xf>
    <xf numFmtId="174" fontId="46" fillId="0" borderId="0" xfId="16" applyNumberFormat="1" applyFont="1" applyBorder="1" applyAlignment="1">
      <alignment horizontal="center"/>
    </xf>
    <xf numFmtId="174" fontId="46" fillId="0" borderId="39" xfId="16" applyNumberFormat="1" applyFont="1" applyBorder="1" applyAlignment="1">
      <alignment horizontal="center"/>
    </xf>
    <xf numFmtId="175" fontId="14" fillId="5" borderId="1" xfId="15" applyNumberFormat="1" applyFont="1" applyFill="1" applyBorder="1" applyAlignment="1">
      <alignment horizontal="center"/>
    </xf>
    <xf numFmtId="174" fontId="2" fillId="0" borderId="0" xfId="15" applyNumberFormat="1" applyFont="1"/>
    <xf numFmtId="0" fontId="2" fillId="0" borderId="1" xfId="15" applyFont="1" applyFill="1" applyBorder="1" applyAlignment="1">
      <alignment horizontal="left" vertical="top" indent="2"/>
    </xf>
    <xf numFmtId="0" fontId="46" fillId="0" borderId="12" xfId="15" applyFont="1" applyBorder="1"/>
    <xf numFmtId="174" fontId="46" fillId="0" borderId="12" xfId="16" applyNumberFormat="1" applyFont="1" applyBorder="1" applyAlignment="1">
      <alignment horizontal="center"/>
    </xf>
    <xf numFmtId="0" fontId="46" fillId="0" borderId="0" xfId="15" applyFont="1" applyBorder="1"/>
    <xf numFmtId="174" fontId="46" fillId="0" borderId="42" xfId="15" applyNumberFormat="1" applyFont="1" applyBorder="1"/>
    <xf numFmtId="174" fontId="38" fillId="4" borderId="0" xfId="15" applyNumberFormat="1" applyFont="1" applyFill="1"/>
    <xf numFmtId="0" fontId="49" fillId="0" borderId="3" xfId="15" applyFont="1" applyBorder="1" applyAlignment="1">
      <alignment horizontal="right"/>
    </xf>
    <xf numFmtId="168" fontId="46" fillId="0" borderId="3" xfId="15" applyNumberFormat="1" applyFont="1" applyBorder="1" applyAlignment="1">
      <alignment horizontal="center"/>
    </xf>
    <xf numFmtId="165" fontId="38" fillId="0" borderId="0" xfId="16" applyNumberFormat="1" applyFont="1" applyBorder="1"/>
    <xf numFmtId="9" fontId="38" fillId="0" borderId="0" xfId="13" applyFont="1"/>
    <xf numFmtId="0" fontId="49" fillId="0" borderId="0" xfId="15" applyFont="1" applyBorder="1" applyAlignment="1">
      <alignment horizontal="right"/>
    </xf>
    <xf numFmtId="168" fontId="46" fillId="0" borderId="0" xfId="15" applyNumberFormat="1" applyFont="1" applyBorder="1" applyAlignment="1">
      <alignment horizontal="center"/>
    </xf>
    <xf numFmtId="0" fontId="46" fillId="0" borderId="0" xfId="15" applyFont="1"/>
    <xf numFmtId="15" fontId="13" fillId="7" borderId="30" xfId="15" quotePrefix="1" applyNumberFormat="1" applyFont="1" applyFill="1" applyBorder="1" applyAlignment="1">
      <alignment horizontal="center" wrapText="1"/>
    </xf>
    <xf numFmtId="0" fontId="48" fillId="0" borderId="54" xfId="1" applyFont="1" applyBorder="1" applyAlignment="1">
      <alignment horizontal="center"/>
    </xf>
    <xf numFmtId="0" fontId="14" fillId="0" borderId="48" xfId="15" applyFont="1" applyBorder="1" applyAlignment="1">
      <alignment horizontal="center"/>
    </xf>
    <xf numFmtId="15" fontId="13" fillId="4" borderId="30" xfId="15" quotePrefix="1" applyNumberFormat="1" applyFont="1" applyFill="1" applyBorder="1" applyAlignment="1">
      <alignment horizontal="center" wrapText="1"/>
    </xf>
    <xf numFmtId="172" fontId="38" fillId="0" borderId="0" xfId="15" applyNumberFormat="1" applyFont="1"/>
    <xf numFmtId="0" fontId="46" fillId="0" borderId="19" xfId="15" applyFont="1" applyBorder="1"/>
    <xf numFmtId="0" fontId="38" fillId="0" borderId="12" xfId="15" applyFont="1" applyBorder="1"/>
    <xf numFmtId="0" fontId="38" fillId="0" borderId="1" xfId="15" applyFont="1" applyBorder="1"/>
    <xf numFmtId="165" fontId="38" fillId="0" borderId="20" xfId="16" applyNumberFormat="1" applyFont="1" applyBorder="1"/>
    <xf numFmtId="0" fontId="2" fillId="0" borderId="1" xfId="15" applyFont="1" applyFill="1" applyBorder="1" applyAlignment="1">
      <alignment vertical="top"/>
    </xf>
    <xf numFmtId="172" fontId="46" fillId="0" borderId="1" xfId="16" quotePrefix="1" applyNumberFormat="1" applyFont="1" applyFill="1" applyBorder="1" applyAlignment="1">
      <alignment horizontal="right"/>
    </xf>
    <xf numFmtId="172" fontId="50" fillId="0" borderId="1" xfId="1" applyNumberFormat="1" applyFont="1" applyFill="1" applyBorder="1"/>
    <xf numFmtId="174" fontId="2" fillId="0" borderId="1" xfId="15" applyNumberFormat="1" applyFont="1" applyFill="1" applyBorder="1" applyAlignment="1">
      <alignment vertical="top"/>
    </xf>
    <xf numFmtId="165" fontId="2" fillId="6" borderId="1" xfId="16" applyNumberFormat="1" applyFont="1" applyFill="1" applyBorder="1" applyAlignment="1">
      <alignment vertical="top"/>
    </xf>
    <xf numFmtId="0" fontId="51" fillId="4" borderId="1" xfId="15" applyFont="1" applyFill="1" applyBorder="1"/>
    <xf numFmtId="0" fontId="38" fillId="0" borderId="0" xfId="15" quotePrefix="1" applyFont="1"/>
    <xf numFmtId="0" fontId="38" fillId="0" borderId="0" xfId="15" applyFont="1" applyBorder="1"/>
    <xf numFmtId="165" fontId="2" fillId="0" borderId="0" xfId="15" applyNumberFormat="1" applyFont="1" applyBorder="1"/>
    <xf numFmtId="0" fontId="13" fillId="2" borderId="3" xfId="15" applyFont="1" applyFill="1" applyBorder="1" applyAlignment="1">
      <alignment horizontal="left"/>
    </xf>
    <xf numFmtId="0" fontId="13" fillId="2" borderId="53" xfId="15" applyFont="1" applyFill="1" applyBorder="1" applyAlignment="1">
      <alignment horizontal="center"/>
    </xf>
    <xf numFmtId="0" fontId="13" fillId="2" borderId="49" xfId="15" applyFont="1" applyFill="1" applyBorder="1" applyAlignment="1">
      <alignment horizontal="center"/>
    </xf>
    <xf numFmtId="0" fontId="13" fillId="2" borderId="42" xfId="15" applyFont="1" applyFill="1" applyBorder="1" applyAlignment="1">
      <alignment horizontal="center"/>
    </xf>
    <xf numFmtId="0" fontId="14" fillId="5" borderId="0" xfId="15" applyFont="1" applyFill="1" applyAlignment="1">
      <alignment vertical="top"/>
    </xf>
    <xf numFmtId="0" fontId="13" fillId="2" borderId="55" xfId="15" applyFont="1" applyFill="1" applyBorder="1" applyAlignment="1">
      <alignment horizontal="center"/>
    </xf>
    <xf numFmtId="0" fontId="38" fillId="0" borderId="1" xfId="15" applyFont="1" applyBorder="1" applyAlignment="1">
      <alignment horizontal="right"/>
    </xf>
    <xf numFmtId="166" fontId="2" fillId="0" borderId="5" xfId="15" applyNumberFormat="1" applyFont="1" applyBorder="1"/>
    <xf numFmtId="0" fontId="38" fillId="0" borderId="56" xfId="15" applyFont="1" applyBorder="1" applyAlignment="1">
      <alignment horizontal="center"/>
    </xf>
    <xf numFmtId="176" fontId="38" fillId="0" borderId="1" xfId="15" applyNumberFormat="1" applyFont="1" applyBorder="1" applyAlignment="1">
      <alignment horizontal="center"/>
    </xf>
    <xf numFmtId="9" fontId="15" fillId="7" borderId="1" xfId="17" applyFont="1" applyFill="1" applyBorder="1" applyAlignment="1">
      <alignment horizontal="center"/>
    </xf>
    <xf numFmtId="0" fontId="38" fillId="0" borderId="57" xfId="15" applyFont="1" applyBorder="1" applyAlignment="1">
      <alignment horizontal="center"/>
    </xf>
    <xf numFmtId="165" fontId="38" fillId="0" borderId="1" xfId="16" applyNumberFormat="1" applyFont="1" applyBorder="1" applyAlignment="1">
      <alignment horizontal="center"/>
    </xf>
    <xf numFmtId="177" fontId="38" fillId="0" borderId="1" xfId="15" applyNumberFormat="1" applyFont="1" applyBorder="1" applyAlignment="1">
      <alignment horizontal="center"/>
    </xf>
    <xf numFmtId="43" fontId="2" fillId="0" borderId="1" xfId="16" applyFont="1" applyBorder="1"/>
    <xf numFmtId="172" fontId="38" fillId="0" borderId="1" xfId="16" applyNumberFormat="1" applyFont="1" applyBorder="1" applyAlignment="1">
      <alignment horizontal="right"/>
    </xf>
    <xf numFmtId="0" fontId="38" fillId="0" borderId="58" xfId="15" applyFont="1" applyBorder="1" applyAlignment="1">
      <alignment horizontal="center"/>
    </xf>
    <xf numFmtId="176" fontId="11" fillId="0" borderId="1" xfId="1" applyNumberFormat="1" applyBorder="1" applyAlignment="1">
      <alignment horizontal="center"/>
    </xf>
    <xf numFmtId="0" fontId="52" fillId="8" borderId="1" xfId="15" applyFont="1" applyFill="1" applyBorder="1" applyAlignment="1">
      <alignment vertical="top"/>
    </xf>
    <xf numFmtId="177" fontId="38" fillId="8" borderId="1" xfId="15" applyNumberFormat="1" applyFont="1" applyFill="1" applyBorder="1" applyAlignment="1">
      <alignment horizontal="center"/>
    </xf>
    <xf numFmtId="0" fontId="53" fillId="8" borderId="1" xfId="15" applyFont="1" applyFill="1" applyBorder="1" applyAlignment="1">
      <alignment vertical="top"/>
    </xf>
    <xf numFmtId="0" fontId="53" fillId="0" borderId="1" xfId="15" applyFont="1" applyFill="1" applyBorder="1" applyAlignment="1">
      <alignment vertical="top"/>
    </xf>
    <xf numFmtId="0" fontId="2" fillId="8" borderId="1" xfId="15" applyFont="1" applyFill="1" applyBorder="1" applyAlignment="1">
      <alignment vertical="top"/>
    </xf>
    <xf numFmtId="43" fontId="2" fillId="8" borderId="1" xfId="16" applyFont="1" applyFill="1" applyBorder="1"/>
    <xf numFmtId="0" fontId="14" fillId="0" borderId="0" xfId="15" applyFont="1" applyBorder="1" applyAlignment="1">
      <alignment horizontal="center"/>
    </xf>
    <xf numFmtId="178" fontId="8" fillId="0" borderId="1" xfId="15" applyNumberFormat="1" applyFont="1" applyBorder="1" applyAlignment="1">
      <alignment horizontal="center"/>
    </xf>
    <xf numFmtId="0" fontId="2" fillId="0" borderId="0" xfId="15" applyFont="1" applyFill="1" applyBorder="1" applyAlignment="1">
      <alignment vertical="top"/>
    </xf>
    <xf numFmtId="172" fontId="2" fillId="0" borderId="5" xfId="15" applyNumberFormat="1" applyFont="1" applyBorder="1"/>
    <xf numFmtId="0" fontId="38" fillId="0" borderId="1" xfId="15" applyFont="1" applyBorder="1" applyAlignment="1">
      <alignment horizontal="center"/>
    </xf>
    <xf numFmtId="173" fontId="8" fillId="0" borderId="5" xfId="15" applyNumberFormat="1" applyFont="1" applyBorder="1" applyAlignment="1">
      <alignment horizontal="center"/>
    </xf>
    <xf numFmtId="0" fontId="14" fillId="0" borderId="0" xfId="15" applyFont="1" applyAlignment="1">
      <alignment horizontal="left"/>
    </xf>
    <xf numFmtId="0" fontId="22" fillId="0" borderId="0" xfId="15" applyFont="1"/>
    <xf numFmtId="0" fontId="50" fillId="0" borderId="0" xfId="1" applyFont="1"/>
    <xf numFmtId="0" fontId="38" fillId="0" borderId="0" xfId="1" quotePrefix="1" applyFont="1"/>
    <xf numFmtId="174" fontId="10" fillId="0" borderId="16" xfId="10" applyNumberFormat="1" applyFont="1" applyBorder="1" applyAlignment="1">
      <alignment horizontal="right" vertical="top" wrapText="1" indent="1"/>
    </xf>
    <xf numFmtId="174" fontId="10" fillId="0" borderId="18" xfId="10" applyNumberFormat="1" applyFont="1" applyBorder="1" applyAlignment="1">
      <alignment horizontal="right" vertical="top" wrapText="1" indent="1"/>
    </xf>
    <xf numFmtId="174" fontId="10" fillId="0" borderId="22" xfId="10" applyNumberFormat="1" applyFont="1" applyBorder="1" applyAlignment="1">
      <alignment horizontal="right" vertical="top" wrapText="1" indent="1"/>
    </xf>
    <xf numFmtId="0" fontId="8" fillId="0" borderId="19" xfId="15" applyFont="1" applyBorder="1"/>
    <xf numFmtId="0" fontId="10" fillId="0" borderId="12" xfId="15" applyFont="1" applyBorder="1"/>
    <xf numFmtId="0" fontId="10" fillId="0" borderId="1" xfId="15" applyFont="1" applyBorder="1"/>
    <xf numFmtId="165" fontId="10" fillId="0" borderId="20" xfId="16" applyNumberFormat="1" applyFont="1" applyBorder="1"/>
    <xf numFmtId="174" fontId="10" fillId="0" borderId="0" xfId="10" applyNumberFormat="1" applyFont="1" applyAlignment="1">
      <alignment horizontal="left" vertical="top" wrapText="1" indent="1"/>
    </xf>
    <xf numFmtId="165" fontId="10" fillId="0" borderId="1" xfId="16" applyNumberFormat="1" applyFont="1" applyBorder="1"/>
    <xf numFmtId="165" fontId="10" fillId="0" borderId="0" xfId="10" applyNumberFormat="1" applyFont="1"/>
    <xf numFmtId="165" fontId="10" fillId="0" borderId="13" xfId="10" applyNumberFormat="1" applyFont="1" applyBorder="1"/>
    <xf numFmtId="43" fontId="8" fillId="0" borderId="0" xfId="10" applyFont="1" applyBorder="1" applyAlignment="1">
      <alignment horizontal="center"/>
    </xf>
    <xf numFmtId="164" fontId="10" fillId="0" borderId="0" xfId="0" applyNumberFormat="1" applyFont="1" applyAlignment="1">
      <alignment horizontal="left"/>
    </xf>
    <xf numFmtId="0" fontId="10" fillId="0" borderId="0" xfId="0" applyFont="1" applyAlignment="1">
      <alignment horizontal="left"/>
    </xf>
    <xf numFmtId="0" fontId="27" fillId="0" borderId="0" xfId="0" applyFont="1" applyAlignment="1">
      <alignment vertical="center"/>
    </xf>
    <xf numFmtId="0" fontId="28" fillId="0" borderId="0" xfId="0" applyFont="1" applyAlignment="1">
      <alignment vertical="center"/>
    </xf>
    <xf numFmtId="0" fontId="27" fillId="0" borderId="0" xfId="0" applyFont="1" applyAlignment="1">
      <alignment vertical="top"/>
    </xf>
    <xf numFmtId="0" fontId="9" fillId="0" borderId="0" xfId="0" applyFont="1" applyAlignment="1">
      <alignment vertical="top" wrapText="1"/>
    </xf>
    <xf numFmtId="0" fontId="10" fillId="0" borderId="0" xfId="0" applyFont="1" applyAlignment="1">
      <alignment horizontal="justify" vertical="top"/>
    </xf>
    <xf numFmtId="0" fontId="10" fillId="0" borderId="0" xfId="0" applyFont="1" applyAlignment="1">
      <alignment vertical="top" wrapText="1"/>
    </xf>
    <xf numFmtId="0" fontId="10" fillId="0" borderId="0" xfId="0" applyFont="1" applyAlignment="1">
      <alignment horizontal="justify" vertical="top" wrapText="1"/>
    </xf>
    <xf numFmtId="0" fontId="10" fillId="0" borderId="15" xfId="0" applyFont="1" applyBorder="1"/>
    <xf numFmtId="0" fontId="10" fillId="0" borderId="14" xfId="0" applyFont="1" applyBorder="1" applyAlignment="1">
      <alignment horizontal="justify" vertical="top" wrapText="1"/>
    </xf>
    <xf numFmtId="0" fontId="10" fillId="0" borderId="17" xfId="0" applyFont="1" applyBorder="1"/>
    <xf numFmtId="0" fontId="10" fillId="0" borderId="0" xfId="0" applyFont="1" applyBorder="1" applyAlignment="1">
      <alignment horizontal="justify" vertical="top" wrapText="1"/>
    </xf>
    <xf numFmtId="0" fontId="10" fillId="0" borderId="21" xfId="0" applyFont="1" applyBorder="1"/>
    <xf numFmtId="0" fontId="10" fillId="0" borderId="13" xfId="0" applyFont="1" applyBorder="1" applyAlignment="1">
      <alignment horizontal="justify" vertical="top" wrapText="1"/>
    </xf>
    <xf numFmtId="0" fontId="10" fillId="0" borderId="13" xfId="0" applyFont="1" applyBorder="1"/>
    <xf numFmtId="0" fontId="55" fillId="0" borderId="0" xfId="0" applyFont="1"/>
    <xf numFmtId="0" fontId="55" fillId="0" borderId="0" xfId="0" applyFont="1" applyAlignment="1">
      <alignment horizontal="justify" vertical="top" wrapText="1"/>
    </xf>
    <xf numFmtId="165" fontId="55" fillId="0" borderId="0" xfId="0" applyNumberFormat="1" applyFont="1"/>
    <xf numFmtId="165" fontId="10" fillId="0" borderId="0" xfId="0" applyNumberFormat="1" applyFont="1"/>
    <xf numFmtId="0" fontId="8" fillId="0" borderId="59" xfId="0" applyFont="1" applyBorder="1"/>
    <xf numFmtId="0" fontId="8" fillId="0" borderId="59" xfId="0" applyFont="1" applyBorder="1" applyAlignment="1">
      <alignment horizontal="justify" vertical="top" wrapText="1"/>
    </xf>
    <xf numFmtId="165" fontId="8" fillId="0" borderId="59" xfId="0" applyNumberFormat="1" applyFont="1" applyBorder="1"/>
    <xf numFmtId="0" fontId="8" fillId="0" borderId="0" xfId="0" applyFont="1" applyBorder="1"/>
    <xf numFmtId="0" fontId="8" fillId="0" borderId="0" xfId="0" applyFont="1" applyBorder="1" applyAlignment="1">
      <alignment horizontal="justify" vertical="top" wrapText="1"/>
    </xf>
    <xf numFmtId="165" fontId="8" fillId="0" borderId="0" xfId="0" applyNumberFormat="1" applyFont="1" applyBorder="1"/>
    <xf numFmtId="0" fontId="10" fillId="0" borderId="1" xfId="0" applyFont="1" applyBorder="1" applyAlignment="1">
      <alignment horizontal="left"/>
    </xf>
    <xf numFmtId="0" fontId="8" fillId="0" borderId="1" xfId="0" applyFont="1" applyBorder="1" applyAlignment="1">
      <alignment horizontal="left"/>
    </xf>
    <xf numFmtId="0" fontId="8" fillId="0" borderId="0" xfId="0" applyFont="1" applyBorder="1" applyAlignment="1">
      <alignment horizontal="left"/>
    </xf>
    <xf numFmtId="0" fontId="8" fillId="0" borderId="0" xfId="0" applyFont="1" applyBorder="1" applyAlignment="1">
      <alignment horizontal="center"/>
    </xf>
    <xf numFmtId="0" fontId="27" fillId="0" borderId="0" xfId="0" applyFont="1" applyAlignment="1">
      <alignment horizontal="left" vertical="center"/>
    </xf>
    <xf numFmtId="0" fontId="27" fillId="0" borderId="0" xfId="0" applyFont="1"/>
    <xf numFmtId="0" fontId="14" fillId="5" borderId="3" xfId="15" applyFont="1" applyFill="1" applyBorder="1" applyAlignment="1">
      <alignment horizontal="right"/>
    </xf>
    <xf numFmtId="0" fontId="28" fillId="0" borderId="30" xfId="11" applyFont="1" applyBorder="1" applyAlignment="1">
      <alignment vertical="center"/>
    </xf>
    <xf numFmtId="0" fontId="27" fillId="0" borderId="31" xfId="11" applyFont="1" applyBorder="1" applyAlignment="1">
      <alignment vertical="center"/>
    </xf>
    <xf numFmtId="0" fontId="28" fillId="0" borderId="31" xfId="11" applyFont="1" applyBorder="1" applyAlignment="1">
      <alignment vertical="center"/>
    </xf>
    <xf numFmtId="0" fontId="39" fillId="0" borderId="33" xfId="0" applyFont="1" applyBorder="1"/>
    <xf numFmtId="0" fontId="56" fillId="0" borderId="31" xfId="11" applyFont="1" applyBorder="1" applyAlignment="1">
      <alignment vertical="center"/>
    </xf>
    <xf numFmtId="0" fontId="57" fillId="0" borderId="0" xfId="1" applyFont="1"/>
    <xf numFmtId="0" fontId="56" fillId="0" borderId="32" xfId="11" applyFont="1" applyBorder="1" applyAlignment="1">
      <alignment vertical="center"/>
    </xf>
    <xf numFmtId="0" fontId="9" fillId="0" borderId="31" xfId="12" applyFont="1" applyBorder="1"/>
    <xf numFmtId="0" fontId="7" fillId="0" borderId="31" xfId="12" applyFont="1" applyBorder="1"/>
    <xf numFmtId="165" fontId="39" fillId="0" borderId="33" xfId="10" applyNumberFormat="1" applyFont="1" applyBorder="1"/>
    <xf numFmtId="0" fontId="57" fillId="0" borderId="32" xfId="1" applyFont="1" applyBorder="1"/>
    <xf numFmtId="0" fontId="10" fillId="0" borderId="0" xfId="0" applyFont="1" applyAlignment="1">
      <alignment horizontal="right"/>
    </xf>
    <xf numFmtId="0" fontId="7" fillId="0" borderId="0" xfId="12" applyFont="1" applyAlignment="1">
      <alignment vertical="top"/>
    </xf>
    <xf numFmtId="0" fontId="7" fillId="0" borderId="0" xfId="12" applyFont="1" applyBorder="1"/>
    <xf numFmtId="0" fontId="27" fillId="0" borderId="0" xfId="12" applyFont="1" applyBorder="1" applyAlignment="1">
      <alignment vertical="center"/>
    </xf>
    <xf numFmtId="0" fontId="28" fillId="0" borderId="0" xfId="12" applyFont="1" applyBorder="1" applyAlignment="1">
      <alignment vertical="center"/>
    </xf>
    <xf numFmtId="0" fontId="27" fillId="0" borderId="0" xfId="12" applyFont="1" applyAlignment="1">
      <alignment vertical="center"/>
    </xf>
    <xf numFmtId="0" fontId="9" fillId="0" borderId="0" xfId="12" applyFont="1"/>
    <xf numFmtId="0" fontId="7" fillId="0" borderId="0" xfId="12" applyFont="1" applyAlignment="1">
      <alignment horizontal="justify" vertical="top"/>
    </xf>
    <xf numFmtId="0" fontId="57" fillId="0" borderId="0" xfId="1" applyFont="1" applyBorder="1"/>
    <xf numFmtId="0" fontId="8" fillId="0" borderId="1" xfId="0" applyFont="1" applyBorder="1" applyAlignment="1">
      <alignment horizontal="center"/>
    </xf>
    <xf numFmtId="0" fontId="8" fillId="0" borderId="23" xfId="0" applyFont="1" applyBorder="1" applyAlignment="1">
      <alignment horizontal="center"/>
    </xf>
    <xf numFmtId="0" fontId="10" fillId="0" borderId="0" xfId="0" applyFont="1" applyAlignment="1">
      <alignment horizontal="justify" vertical="top"/>
    </xf>
    <xf numFmtId="0" fontId="10" fillId="0" borderId="0" xfId="2" applyFont="1" applyAlignment="1">
      <alignment horizontal="justify" vertical="top"/>
    </xf>
    <xf numFmtId="0" fontId="7" fillId="0" borderId="0" xfId="3" applyFont="1" applyAlignment="1">
      <alignment horizontal="justify" vertical="top"/>
    </xf>
    <xf numFmtId="164" fontId="10" fillId="0" borderId="0" xfId="2" quotePrefix="1" applyNumberFormat="1" applyFont="1" applyAlignment="1">
      <alignment horizontal="center"/>
    </xf>
    <xf numFmtId="166" fontId="46" fillId="5" borderId="19" xfId="15" applyNumberFormat="1" applyFont="1" applyFill="1" applyBorder="1" applyAlignment="1">
      <alignment horizontal="center" vertical="top"/>
    </xf>
    <xf numFmtId="166" fontId="46" fillId="5" borderId="12" xfId="15" applyNumberFormat="1" applyFont="1" applyFill="1" applyBorder="1" applyAlignment="1">
      <alignment horizontal="center" vertical="top"/>
    </xf>
    <xf numFmtId="166" fontId="46" fillId="5" borderId="20" xfId="15" applyNumberFormat="1" applyFont="1" applyFill="1" applyBorder="1" applyAlignment="1">
      <alignment horizontal="center" vertical="top"/>
    </xf>
    <xf numFmtId="165" fontId="38" fillId="0" borderId="23" xfId="16" applyNumberFormat="1" applyFont="1" applyBorder="1" applyAlignment="1">
      <alignment horizontal="center"/>
    </xf>
    <xf numFmtId="165" fontId="38" fillId="0" borderId="45" xfId="16" applyNumberFormat="1" applyFont="1" applyBorder="1" applyAlignment="1">
      <alignment horizontal="center"/>
    </xf>
    <xf numFmtId="165" fontId="38" fillId="0" borderId="18" xfId="16" applyNumberFormat="1" applyFont="1" applyBorder="1" applyAlignment="1">
      <alignment horizontal="center"/>
    </xf>
    <xf numFmtId="0" fontId="46" fillId="0" borderId="0" xfId="15" applyFont="1" applyAlignment="1">
      <alignment horizontal="center"/>
    </xf>
    <xf numFmtId="164" fontId="47" fillId="0" borderId="0" xfId="15" applyNumberFormat="1" applyFont="1" applyAlignment="1">
      <alignment horizontal="center"/>
    </xf>
    <xf numFmtId="43" fontId="46" fillId="0" borderId="26" xfId="16" applyFont="1" applyFill="1" applyBorder="1" applyAlignment="1">
      <alignment horizontal="center"/>
    </xf>
    <xf numFmtId="43" fontId="46" fillId="0" borderId="27" xfId="16" applyFont="1" applyFill="1" applyBorder="1" applyAlignment="1">
      <alignment horizontal="center"/>
    </xf>
    <xf numFmtId="43" fontId="8" fillId="0" borderId="19" xfId="10" applyFont="1" applyBorder="1" applyAlignment="1">
      <alignment horizontal="center"/>
    </xf>
    <xf numFmtId="43" fontId="8" fillId="0" borderId="20" xfId="10" applyFont="1" applyBorder="1" applyAlignment="1">
      <alignment horizontal="center"/>
    </xf>
    <xf numFmtId="0" fontId="10" fillId="0" borderId="0" xfId="0" applyFont="1" applyAlignment="1">
      <alignment horizontal="justify" vertical="top" wrapText="1"/>
    </xf>
    <xf numFmtId="164" fontId="10" fillId="0" borderId="0" xfId="0" applyNumberFormat="1" applyFont="1" applyAlignment="1">
      <alignment horizontal="left"/>
    </xf>
    <xf numFmtId="0" fontId="54" fillId="0" borderId="0" xfId="0" applyFont="1" applyAlignment="1">
      <alignment horizontal="center" vertical="top" wrapText="1"/>
    </xf>
    <xf numFmtId="43" fontId="10" fillId="0" borderId="19" xfId="10" applyFont="1" applyBorder="1" applyAlignment="1">
      <alignment horizontal="center"/>
    </xf>
    <xf numFmtId="43" fontId="10" fillId="0" borderId="20" xfId="10" applyFont="1" applyBorder="1" applyAlignment="1">
      <alignment horizontal="center"/>
    </xf>
    <xf numFmtId="164" fontId="4" fillId="0" borderId="0" xfId="11" applyNumberFormat="1" applyAlignment="1">
      <alignment horizontal="left"/>
    </xf>
    <xf numFmtId="0" fontId="25" fillId="0" borderId="0" xfId="11" applyFont="1" applyAlignment="1">
      <alignment horizontal="center" vertical="center"/>
    </xf>
    <xf numFmtId="0" fontId="23" fillId="0" borderId="0" xfId="11" applyFont="1" applyAlignment="1">
      <alignment horizontal="center" vertical="center"/>
    </xf>
    <xf numFmtId="0" fontId="26" fillId="0" borderId="0" xfId="11" applyFont="1" applyAlignment="1">
      <alignment horizontal="center"/>
    </xf>
    <xf numFmtId="0" fontId="21" fillId="0" borderId="0" xfId="11" applyFont="1" applyAlignment="1">
      <alignment horizontal="justify" vertical="top" wrapText="1"/>
    </xf>
    <xf numFmtId="0" fontId="27" fillId="3" borderId="0" xfId="11" applyFont="1" applyFill="1" applyAlignment="1">
      <alignment horizontal="left" wrapText="1"/>
    </xf>
    <xf numFmtId="0" fontId="27" fillId="3" borderId="0" xfId="11" applyFont="1" applyFill="1" applyAlignment="1">
      <alignment horizontal="justify" vertical="top"/>
    </xf>
    <xf numFmtId="0" fontId="28" fillId="3" borderId="0" xfId="11" applyFont="1" applyFill="1" applyAlignment="1">
      <alignment horizontal="center" vertical="center" wrapText="1"/>
    </xf>
    <xf numFmtId="0" fontId="27" fillId="3" borderId="0" xfId="11" applyFont="1" applyFill="1" applyAlignment="1">
      <alignment horizontal="justify" vertical="top" wrapText="1"/>
    </xf>
    <xf numFmtId="0" fontId="28" fillId="3" borderId="0" xfId="11" applyFont="1" applyFill="1" applyAlignment="1">
      <alignment horizontal="left" wrapText="1"/>
    </xf>
    <xf numFmtId="0" fontId="27" fillId="3" borderId="0" xfId="11" applyFont="1" applyFill="1" applyAlignment="1">
      <alignment horizontal="left"/>
    </xf>
    <xf numFmtId="0" fontId="27" fillId="0" borderId="0" xfId="11" applyFont="1" applyFill="1" applyAlignment="1">
      <alignment horizontal="justify" vertical="top" wrapText="1"/>
    </xf>
    <xf numFmtId="0" fontId="42" fillId="0" borderId="0" xfId="12" applyFont="1" applyAlignment="1">
      <alignment horizontal="justify" vertical="top"/>
    </xf>
    <xf numFmtId="0" fontId="21" fillId="0" borderId="0" xfId="12" applyFont="1" applyAlignment="1">
      <alignment horizontal="left" vertical="top" wrapText="1"/>
    </xf>
    <xf numFmtId="0" fontId="3" fillId="0" borderId="0" xfId="12" applyFont="1" applyAlignment="1">
      <alignment horizontal="justify" vertical="top"/>
    </xf>
    <xf numFmtId="0" fontId="14" fillId="0" borderId="0" xfId="12" applyFont="1" applyBorder="1" applyAlignment="1">
      <alignment horizontal="left"/>
    </xf>
    <xf numFmtId="164" fontId="3" fillId="0" borderId="0" xfId="12" applyNumberFormat="1" applyFont="1" applyAlignment="1">
      <alignment horizontal="left"/>
    </xf>
    <xf numFmtId="0" fontId="27" fillId="3" borderId="0" xfId="12" applyFont="1" applyFill="1" applyAlignment="1">
      <alignment horizontal="justify" vertical="top" wrapText="1"/>
    </xf>
    <xf numFmtId="164" fontId="7" fillId="0" borderId="0" xfId="12" applyNumberFormat="1" applyFont="1" applyAlignment="1">
      <alignment horizontal="left"/>
    </xf>
    <xf numFmtId="0" fontId="27" fillId="0" borderId="0" xfId="12" applyFont="1" applyAlignment="1">
      <alignment horizontal="justify" vertical="top"/>
    </xf>
    <xf numFmtId="0" fontId="3" fillId="0" borderId="0" xfId="12" applyAlignment="1">
      <alignment horizontal="left"/>
    </xf>
    <xf numFmtId="0" fontId="28" fillId="3" borderId="0" xfId="12" applyFont="1" applyFill="1" applyAlignment="1">
      <alignment horizontal="center" vertical="top" wrapText="1"/>
    </xf>
    <xf numFmtId="164" fontId="28" fillId="0" borderId="0" xfId="12" applyNumberFormat="1" applyFont="1" applyAlignment="1">
      <alignment horizontal="left"/>
    </xf>
    <xf numFmtId="0" fontId="28" fillId="0" borderId="0" xfId="12" applyFont="1" applyAlignment="1">
      <alignment horizontal="center"/>
    </xf>
    <xf numFmtId="0" fontId="9" fillId="0" borderId="0" xfId="12" applyFont="1" applyAlignment="1">
      <alignment horizontal="center"/>
    </xf>
    <xf numFmtId="0" fontId="27" fillId="0" borderId="0" xfId="12" quotePrefix="1" applyFont="1" applyAlignment="1">
      <alignment horizontal="justify" wrapText="1"/>
    </xf>
    <xf numFmtId="0" fontId="33" fillId="0" borderId="0" xfId="11" applyFont="1" applyAlignment="1">
      <alignment horizontal="center" vertical="center"/>
    </xf>
    <xf numFmtId="0" fontId="30" fillId="0" borderId="0" xfId="11" applyFont="1" applyAlignment="1">
      <alignment horizontal="center" vertical="center"/>
    </xf>
    <xf numFmtId="0" fontId="32" fillId="0" borderId="0" xfId="11" applyFont="1" applyAlignment="1">
      <alignment horizontal="left" vertical="center" wrapText="1"/>
    </xf>
    <xf numFmtId="0" fontId="40" fillId="0" borderId="0" xfId="11" applyFont="1" applyAlignment="1">
      <alignment horizontal="justify" vertical="top" wrapText="1"/>
    </xf>
    <xf numFmtId="0" fontId="40" fillId="0" borderId="0" xfId="11" applyFont="1" applyAlignment="1">
      <alignment horizontal="justify" vertical="top"/>
    </xf>
    <xf numFmtId="0" fontId="32" fillId="0" borderId="0" xfId="11" applyFont="1" applyAlignment="1">
      <alignment horizontal="justify" vertical="center" wrapText="1"/>
    </xf>
    <xf numFmtId="0" fontId="32" fillId="0" borderId="0" xfId="11" applyFont="1" applyAlignment="1">
      <alignment horizontal="right" vertical="center" wrapText="1"/>
    </xf>
    <xf numFmtId="0" fontId="32" fillId="0" borderId="0" xfId="11" applyFont="1" applyBorder="1" applyAlignment="1">
      <alignment horizontal="justify" vertical="center" wrapText="1"/>
    </xf>
    <xf numFmtId="0" fontId="34" fillId="0" borderId="14" xfId="11" applyFont="1" applyBorder="1" applyAlignment="1">
      <alignment horizontal="center" vertical="center" wrapText="1"/>
    </xf>
    <xf numFmtId="0" fontId="35" fillId="0" borderId="0" xfId="11" applyFont="1" applyBorder="1" applyAlignment="1">
      <alignment horizontal="center" vertical="center" wrapText="1"/>
    </xf>
    <xf numFmtId="0" fontId="34" fillId="0" borderId="0" xfId="11" applyFont="1" applyBorder="1" applyAlignment="1">
      <alignment horizontal="center" vertical="center" wrapText="1"/>
    </xf>
    <xf numFmtId="164" fontId="9" fillId="0" borderId="0" xfId="12" applyNumberFormat="1" applyFont="1" applyAlignment="1">
      <alignment horizontal="left"/>
    </xf>
    <xf numFmtId="0" fontId="9" fillId="0" borderId="0" xfId="12" applyFont="1" applyBorder="1" applyAlignment="1">
      <alignment horizontal="left"/>
    </xf>
    <xf numFmtId="0" fontId="54" fillId="0" borderId="0" xfId="12" applyFont="1" applyAlignment="1">
      <alignment horizontal="center" vertical="top"/>
    </xf>
    <xf numFmtId="0" fontId="7" fillId="0" borderId="0" xfId="12" applyFont="1" applyAlignment="1">
      <alignment horizontal="justify" vertical="top"/>
    </xf>
    <xf numFmtId="0" fontId="10" fillId="0" borderId="14" xfId="0" applyFont="1" applyBorder="1" applyAlignment="1">
      <alignment horizontal="justify" vertical="top"/>
    </xf>
    <xf numFmtId="0" fontId="10" fillId="0" borderId="0" xfId="0" applyFont="1" applyBorder="1" applyAlignment="1">
      <alignment horizontal="justify" vertical="top"/>
    </xf>
  </cellXfs>
  <cellStyles count="18">
    <cellStyle name="Comma" xfId="10" builtinId="3"/>
    <cellStyle name="Comma 2" xfId="4"/>
    <cellStyle name="Comma 2 2" xfId="8"/>
    <cellStyle name="Comma 2 3" xfId="16"/>
    <cellStyle name="Currency 2" xfId="5"/>
    <cellStyle name="Hyperlink" xfId="1" builtinId="8"/>
    <cellStyle name="Normal" xfId="0" builtinId="0"/>
    <cellStyle name="Normal 2" xfId="2"/>
    <cellStyle name="Normal 2 2" xfId="9"/>
    <cellStyle name="Normal 2 3" xfId="15"/>
    <cellStyle name="Normal 3" xfId="11"/>
    <cellStyle name="Normal 4" xfId="7"/>
    <cellStyle name="Normal 5" xfId="3"/>
    <cellStyle name="Normal 6" xfId="12"/>
    <cellStyle name="Normal 7" xfId="14"/>
    <cellStyle name="Percent" xfId="13" builtinId="5"/>
    <cellStyle name="Percent 2" xfId="6"/>
    <cellStyle name="Percent 2 2" xfId="17"/>
  </cellStyles>
  <dxfs count="97">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color theme="0"/>
      </font>
      <fill>
        <patternFill>
          <bgColor rgb="FF16980C"/>
        </patternFill>
      </fill>
    </dxf>
    <dxf>
      <font>
        <b/>
        <i/>
        <color theme="0"/>
      </font>
      <fill>
        <patternFill>
          <bgColor rgb="FF1010E0"/>
        </patternFill>
      </fill>
    </dxf>
    <dxf>
      <font>
        <b/>
        <i/>
        <color theme="0"/>
      </font>
      <fill>
        <patternFill>
          <bgColor rgb="FFFF0000"/>
        </patternFill>
      </fill>
    </dxf>
    <dxf>
      <font>
        <b/>
        <i/>
        <color theme="0"/>
      </font>
      <fill>
        <patternFill>
          <bgColor rgb="FF16980C"/>
        </patternFill>
      </fill>
    </dxf>
    <dxf>
      <font>
        <b/>
        <i/>
        <color theme="0"/>
      </font>
      <fill>
        <patternFill>
          <bgColor rgb="FF16980C"/>
        </patternFill>
      </fill>
    </dxf>
    <dxf>
      <font>
        <b/>
        <i val="0"/>
        <color theme="0"/>
      </font>
      <fill>
        <patternFill>
          <bgColor rgb="FFFF0000"/>
        </patternFill>
      </fill>
    </dxf>
    <dxf>
      <font>
        <b/>
        <i/>
        <color theme="0"/>
      </font>
      <fill>
        <patternFill>
          <bgColor rgb="FFFF0000"/>
        </patternFill>
      </fill>
    </dxf>
    <dxf>
      <fill>
        <patternFill>
          <bgColor rgb="FF00FF00"/>
        </patternFill>
      </fill>
    </dxf>
    <dxf>
      <font>
        <b/>
        <i/>
        <color theme="0"/>
      </font>
      <fill>
        <patternFill>
          <bgColor rgb="FF0408AC"/>
        </patternFill>
      </fill>
    </dxf>
    <dxf>
      <font>
        <b/>
        <i/>
        <color theme="0"/>
      </font>
      <fill>
        <patternFill>
          <bgColor rgb="FFFF0000"/>
        </patternFill>
      </fill>
    </dxf>
    <dxf>
      <font>
        <b/>
        <i/>
        <color theme="0"/>
      </font>
      <fill>
        <patternFill>
          <bgColor rgb="FF000099"/>
        </patternFill>
      </fill>
    </dxf>
    <dxf>
      <font>
        <b/>
        <i/>
        <color theme="0"/>
      </font>
      <fill>
        <patternFill>
          <bgColor rgb="FF000099"/>
        </patternFill>
      </fill>
    </dxf>
    <dxf>
      <font>
        <b/>
        <i/>
        <color theme="0"/>
      </font>
      <fill>
        <patternFill>
          <bgColor rgb="FF000099"/>
        </patternFill>
      </fill>
    </dxf>
    <dxf>
      <font>
        <b/>
        <i/>
        <color theme="0"/>
      </font>
      <fill>
        <patternFill>
          <bgColor rgb="FF000099"/>
        </patternFill>
      </fill>
    </dxf>
    <dxf>
      <font>
        <b/>
        <i/>
        <color theme="0"/>
      </font>
      <fill>
        <patternFill>
          <bgColor rgb="FFFF0000"/>
        </patternFill>
      </fill>
    </dxf>
    <dxf>
      <fill>
        <patternFill>
          <bgColor rgb="FF00FF00"/>
        </patternFill>
      </fill>
    </dxf>
    <dxf>
      <font>
        <b/>
        <i/>
        <color theme="0"/>
      </font>
      <fill>
        <patternFill>
          <bgColor rgb="FFFF0000"/>
        </patternFill>
      </fill>
    </dxf>
    <dxf>
      <fill>
        <patternFill>
          <bgColor rgb="FF00FF00"/>
        </patternFill>
      </fill>
    </dxf>
    <dxf>
      <font>
        <b/>
        <i/>
        <color theme="0"/>
      </font>
      <fill>
        <patternFill>
          <bgColor rgb="FFFF0000"/>
        </patternFill>
      </fill>
    </dxf>
    <dxf>
      <fill>
        <patternFill>
          <bgColor rgb="FF00FF00"/>
        </patternFill>
      </fill>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000099"/>
        </patternFill>
      </fill>
    </dxf>
    <dxf>
      <font>
        <b/>
        <i/>
        <color theme="0"/>
      </font>
      <fill>
        <patternFill>
          <bgColor rgb="FF0202CA"/>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16980C"/>
        </patternFill>
      </fill>
    </dxf>
    <dxf>
      <font>
        <b/>
        <i/>
        <color theme="0"/>
      </font>
      <fill>
        <patternFill>
          <bgColor rgb="FFFF0000"/>
        </patternFill>
      </fill>
    </dxf>
    <dxf>
      <font>
        <b/>
        <i/>
        <color theme="0"/>
      </font>
      <fill>
        <patternFill>
          <bgColor rgb="FF00CC66"/>
        </patternFill>
      </fill>
    </dxf>
    <dxf>
      <font>
        <b/>
        <i/>
        <color theme="0"/>
      </font>
      <fill>
        <patternFill>
          <bgColor rgb="FFFF0000"/>
        </patternFill>
      </fill>
    </dxf>
    <dxf>
      <font>
        <b/>
        <i val="0"/>
        <color theme="0"/>
      </font>
      <fill>
        <patternFill>
          <bgColor rgb="FFFF0000"/>
        </patternFill>
      </fill>
    </dxf>
    <dxf>
      <font>
        <b/>
        <i/>
        <color theme="0"/>
      </font>
      <fill>
        <patternFill>
          <bgColor rgb="FF000099"/>
        </patternFill>
      </fill>
    </dxf>
    <dxf>
      <font>
        <b/>
        <i/>
        <color theme="0"/>
      </font>
      <fill>
        <patternFill>
          <bgColor rgb="FF000099"/>
        </patternFill>
      </fill>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FF0000"/>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FF0000"/>
        </patternFill>
      </fill>
    </dxf>
    <dxf>
      <font>
        <b/>
        <i/>
        <color theme="0"/>
      </font>
      <fill>
        <patternFill>
          <bgColor rgb="FF000099"/>
        </patternFill>
      </fill>
    </dxf>
    <dxf>
      <font>
        <b/>
        <i/>
        <color theme="0"/>
      </font>
      <fill>
        <patternFill>
          <bgColor rgb="FF008000"/>
        </patternFill>
      </fill>
    </dxf>
    <dxf>
      <font>
        <b/>
        <i/>
        <u/>
        <color theme="0"/>
      </font>
      <fill>
        <patternFill>
          <bgColor rgb="FF000099"/>
        </patternFill>
      </fill>
      <border>
        <left style="dashed">
          <color rgb="FFFF0000"/>
        </left>
        <right style="dashed">
          <color rgb="FFFF0000"/>
        </right>
        <top style="dashed">
          <color rgb="FFFF0000"/>
        </top>
        <bottom style="dashed">
          <color rgb="FFFF0000"/>
        </bottom>
        <vertical/>
        <horizontal/>
      </border>
    </dxf>
    <dxf>
      <font>
        <b/>
        <i/>
        <color theme="0"/>
      </font>
      <fill>
        <patternFill>
          <bgColor rgb="FFFF0000"/>
        </patternFill>
      </fill>
    </dxf>
    <dxf>
      <font>
        <b/>
        <i/>
        <color theme="0"/>
      </font>
      <fill>
        <patternFill>
          <bgColor rgb="FF000099"/>
        </patternFill>
      </fill>
    </dxf>
    <dxf>
      <font>
        <b/>
        <i/>
        <color theme="0"/>
      </font>
      <fill>
        <patternFill>
          <bgColor rgb="FF000099"/>
        </patternFill>
      </fill>
    </dxf>
    <dxf>
      <font>
        <b/>
        <i/>
        <color theme="0"/>
      </font>
      <fill>
        <patternFill>
          <bgColor rgb="FF000099"/>
        </patternFill>
      </fill>
    </dxf>
    <dxf>
      <font>
        <b/>
        <i/>
        <color theme="0"/>
      </font>
      <fill>
        <patternFill>
          <bgColor rgb="FFFF0000"/>
        </patternFill>
      </fill>
    </dxf>
    <dxf>
      <fill>
        <patternFill>
          <bgColor rgb="FF00FF00"/>
        </patternFill>
      </fill>
    </dxf>
    <dxf>
      <font>
        <b/>
        <i/>
        <color theme="0"/>
      </font>
      <fill>
        <patternFill>
          <bgColor rgb="FF16980C"/>
        </patternFill>
      </fill>
    </dxf>
    <dxf>
      <font>
        <b/>
        <i/>
        <color theme="0"/>
      </font>
      <fill>
        <patternFill>
          <bgColor rgb="FF000099"/>
        </patternFill>
      </fill>
    </dxf>
    <dxf>
      <font>
        <b/>
        <i/>
        <color theme="0"/>
      </font>
      <fill>
        <patternFill>
          <bgColor rgb="FFFF0000"/>
        </patternFill>
      </fill>
    </dxf>
    <dxf>
      <fill>
        <patternFill>
          <bgColor rgb="FF00FF00"/>
        </patternFill>
      </fill>
    </dxf>
    <dxf>
      <font>
        <b/>
        <i/>
        <color theme="0"/>
      </font>
      <fill>
        <patternFill>
          <bgColor rgb="FFFF0000"/>
        </patternFill>
      </fill>
    </dxf>
    <dxf>
      <fill>
        <patternFill>
          <bgColor rgb="FF00FF00"/>
        </patternFill>
      </fill>
    </dxf>
    <dxf>
      <font>
        <b/>
        <i/>
        <color theme="0"/>
      </font>
      <fill>
        <patternFill>
          <bgColor rgb="FFFF0000"/>
        </patternFill>
      </fill>
    </dxf>
    <dxf>
      <fill>
        <patternFill>
          <bgColor rgb="FF00FF00"/>
        </patternFill>
      </fill>
    </dxf>
    <dxf>
      <font>
        <b/>
        <i val="0"/>
        <color theme="0"/>
      </font>
      <fill>
        <patternFill>
          <bgColor theme="1" tint="0.14996795556505021"/>
        </patternFill>
      </fill>
    </dxf>
    <dxf>
      <font>
        <b/>
        <i val="0"/>
        <color theme="0"/>
      </font>
      <fill>
        <patternFill>
          <bgColor theme="1" tint="0.14996795556505021"/>
        </patternFill>
      </fill>
    </dxf>
    <dxf>
      <font>
        <b/>
        <i/>
        <color theme="0"/>
      </font>
      <fill>
        <patternFill>
          <bgColor rgb="FF008000"/>
        </patternFill>
      </fill>
    </dxf>
    <dxf>
      <font>
        <b/>
        <i val="0"/>
        <color rgb="FF0408AC"/>
      </font>
      <border>
        <left style="dashDot">
          <color rgb="FF00B0F0"/>
        </left>
        <right style="dashDot">
          <color rgb="FF00B0F0"/>
        </right>
        <top style="dashDot">
          <color rgb="FF00B0F0"/>
        </top>
        <bottom style="dashDot">
          <color rgb="FF00B0F0"/>
        </bottom>
      </border>
    </dxf>
    <dxf>
      <font>
        <b/>
        <i/>
        <color theme="0"/>
      </font>
      <fill>
        <patternFill>
          <bgColor rgb="FFFF0000"/>
        </patternFill>
      </fill>
      <border>
        <left style="dashed">
          <color theme="4" tint="-0.24994659260841701"/>
        </left>
        <right style="dashed">
          <color theme="4" tint="-0.24994659260841701"/>
        </right>
        <top style="dashed">
          <color theme="4" tint="-0.24994659260841701"/>
        </top>
        <bottom style="dashed">
          <color theme="4" tint="-0.24994659260841701"/>
        </bottom>
        <vertical/>
        <horizontal/>
      </border>
    </dxf>
    <dxf>
      <font>
        <b/>
        <i/>
        <color theme="0"/>
      </font>
      <fill>
        <patternFill>
          <bgColor rgb="FF008000"/>
        </patternFill>
      </fill>
    </dxf>
    <dxf>
      <font>
        <b/>
        <i val="0"/>
        <color rgb="FF0408AC"/>
      </font>
      <border>
        <left style="dashDot">
          <color rgb="FF00B0F0"/>
        </left>
        <right style="dashDot">
          <color rgb="FF00B0F0"/>
        </right>
        <top style="dashDot">
          <color rgb="FF00B0F0"/>
        </top>
        <bottom style="dashDot">
          <color rgb="FF00B0F0"/>
        </bottom>
      </border>
    </dxf>
    <dxf>
      <font>
        <b/>
        <i/>
        <color theme="0"/>
      </font>
      <fill>
        <patternFill>
          <bgColor rgb="FFFF0000"/>
        </patternFill>
      </fill>
      <border>
        <left style="dashed">
          <color theme="4" tint="-0.24994659260841701"/>
        </left>
        <right style="dashed">
          <color theme="4" tint="-0.24994659260841701"/>
        </right>
        <top style="dashed">
          <color theme="4" tint="-0.24994659260841701"/>
        </top>
        <bottom style="dashed">
          <color theme="4" tint="-0.24994659260841701"/>
        </bottom>
        <vertical/>
        <horizontal/>
      </border>
    </dxf>
    <dxf>
      <font>
        <b/>
        <i/>
        <color theme="0"/>
      </font>
      <fill>
        <patternFill>
          <bgColor rgb="FF7030A0"/>
        </patternFill>
      </fill>
    </dxf>
  </dxfs>
  <tableStyles count="0" defaultTableStyle="TableStyleMedium2" defaultPivotStyle="PivotStyleLight16"/>
  <colors>
    <mruColors>
      <color rgb="FF28BA06"/>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8</xdr:col>
      <xdr:colOff>32498</xdr:colOff>
      <xdr:row>2</xdr:row>
      <xdr:rowOff>147872</xdr:rowOff>
    </xdr:from>
    <xdr:to>
      <xdr:col>8</xdr:col>
      <xdr:colOff>542925</xdr:colOff>
      <xdr:row>5</xdr:row>
      <xdr:rowOff>68320</xdr:rowOff>
    </xdr:to>
    <xdr:pic>
      <xdr:nvPicPr>
        <xdr:cNvPr id="2" name="Picture 1"/>
        <xdr:cNvPicPr>
          <a:picLocks noChangeAspect="1"/>
        </xdr:cNvPicPr>
      </xdr:nvPicPr>
      <xdr:blipFill>
        <a:blip xmlns:r="http://schemas.openxmlformats.org/officeDocument/2006/relationships" r:embed="rId1"/>
        <a:stretch>
          <a:fillRect/>
        </a:stretch>
      </xdr:blipFill>
      <xdr:spPr>
        <a:xfrm>
          <a:off x="8528798" y="528872"/>
          <a:ext cx="510427" cy="491948"/>
        </a:xfrm>
        <a:prstGeom prst="rect">
          <a:avLst/>
        </a:prstGeom>
      </xdr:spPr>
    </xdr:pic>
    <xdr:clientData/>
  </xdr:twoCellAnchor>
  <xdr:twoCellAnchor editAs="oneCell">
    <xdr:from>
      <xdr:col>18</xdr:col>
      <xdr:colOff>95250</xdr:colOff>
      <xdr:row>21</xdr:row>
      <xdr:rowOff>20998</xdr:rowOff>
    </xdr:from>
    <xdr:to>
      <xdr:col>24</xdr:col>
      <xdr:colOff>18108</xdr:colOff>
      <xdr:row>28</xdr:row>
      <xdr:rowOff>72887</xdr:rowOff>
    </xdr:to>
    <xdr:pic>
      <xdr:nvPicPr>
        <xdr:cNvPr id="3" name="Picture 2"/>
        <xdr:cNvPicPr>
          <a:picLocks noChangeAspect="1"/>
        </xdr:cNvPicPr>
      </xdr:nvPicPr>
      <xdr:blipFill>
        <a:blip xmlns:r="http://schemas.openxmlformats.org/officeDocument/2006/relationships" r:embed="rId2"/>
        <a:stretch>
          <a:fillRect/>
        </a:stretch>
      </xdr:blipFill>
      <xdr:spPr>
        <a:xfrm>
          <a:off x="19611975" y="4135798"/>
          <a:ext cx="4542483" cy="1499689"/>
        </a:xfrm>
        <a:prstGeom prst="rect">
          <a:avLst/>
        </a:prstGeom>
      </xdr:spPr>
    </xdr:pic>
    <xdr:clientData/>
  </xdr:twoCellAnchor>
  <xdr:twoCellAnchor editAs="oneCell">
    <xdr:from>
      <xdr:col>18</xdr:col>
      <xdr:colOff>321053</xdr:colOff>
      <xdr:row>64</xdr:row>
      <xdr:rowOff>0</xdr:rowOff>
    </xdr:from>
    <xdr:to>
      <xdr:col>23</xdr:col>
      <xdr:colOff>314666</xdr:colOff>
      <xdr:row>78</xdr:row>
      <xdr:rowOff>62432</xdr:rowOff>
    </xdr:to>
    <xdr:pic>
      <xdr:nvPicPr>
        <xdr:cNvPr id="4" name="Picture 3"/>
        <xdr:cNvPicPr>
          <a:picLocks noChangeAspect="1"/>
        </xdr:cNvPicPr>
      </xdr:nvPicPr>
      <xdr:blipFill>
        <a:blip xmlns:r="http://schemas.openxmlformats.org/officeDocument/2006/relationships" r:embed="rId3"/>
        <a:stretch>
          <a:fillRect/>
        </a:stretch>
      </xdr:blipFill>
      <xdr:spPr>
        <a:xfrm>
          <a:off x="19837778" y="12830175"/>
          <a:ext cx="3851238" cy="2758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243</xdr:row>
      <xdr:rowOff>38099</xdr:rowOff>
    </xdr:from>
    <xdr:to>
      <xdr:col>12</xdr:col>
      <xdr:colOff>0</xdr:colOff>
      <xdr:row>243</xdr:row>
      <xdr:rowOff>85725</xdr:rowOff>
    </xdr:to>
    <xdr:grpSp>
      <xdr:nvGrpSpPr>
        <xdr:cNvPr id="2" name="Group 7462"/>
        <xdr:cNvGrpSpPr>
          <a:grpSpLocks/>
        </xdr:cNvGrpSpPr>
      </xdr:nvGrpSpPr>
      <xdr:grpSpPr bwMode="auto">
        <a:xfrm>
          <a:off x="1022488" y="40291577"/>
          <a:ext cx="6920534" cy="47626"/>
          <a:chOff x="0" y="0"/>
          <a:chExt cx="58144" cy="64"/>
        </a:xfrm>
      </xdr:grpSpPr>
      <xdr:sp macro="" textlink="">
        <xdr:nvSpPr>
          <xdr:cNvPr id="3" name="Shape 9070"/>
          <xdr:cNvSpPr>
            <a:spLocks noChangeArrowheads="1"/>
          </xdr:cNvSpPr>
        </xdr:nvSpPr>
        <xdr:spPr bwMode="auto">
          <a:xfrm>
            <a:off x="0" y="0"/>
            <a:ext cx="58144" cy="64"/>
          </a:xfrm>
          <a:custGeom>
            <a:avLst/>
            <a:gdLst/>
            <a:ahLst/>
            <a:cxnLst>
              <a:cxn ang="0">
                <a:pos x="0" y="0"/>
              </a:cxn>
              <a:cxn ang="0">
                <a:pos x="5770753" y="0"/>
              </a:cxn>
              <a:cxn ang="0">
                <a:pos x="5770753" y="9144"/>
              </a:cxn>
              <a:cxn ang="0">
                <a:pos x="0" y="9144"/>
              </a:cxn>
              <a:cxn ang="0">
                <a:pos x="0" y="0"/>
              </a:cxn>
            </a:cxnLst>
            <a:rect l="0" t="0" r="r" b="b"/>
            <a:pathLst>
              <a:path w="5770753" h="9144">
                <a:moveTo>
                  <a:pt x="0" y="0"/>
                </a:moveTo>
                <a:lnTo>
                  <a:pt x="5770753" y="0"/>
                </a:lnTo>
                <a:lnTo>
                  <a:pt x="5770753" y="9144"/>
                </a:lnTo>
                <a:lnTo>
                  <a:pt x="0" y="9144"/>
                </a:lnTo>
                <a:lnTo>
                  <a:pt x="0" y="0"/>
                </a:lnTo>
              </a:path>
            </a:pathLst>
          </a:custGeom>
          <a:solidFill>
            <a:srgbClr val="000000"/>
          </a:solidFill>
          <a:ln w="0">
            <a:noFill/>
            <a:miter lim="1000000"/>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295275</xdr:colOff>
      <xdr:row>17</xdr:row>
      <xdr:rowOff>790575</xdr:rowOff>
    </xdr:from>
    <xdr:to>
      <xdr:col>14</xdr:col>
      <xdr:colOff>304800</xdr:colOff>
      <xdr:row>17</xdr:row>
      <xdr:rowOff>1533525</xdr:rowOff>
    </xdr:to>
    <xdr:pic>
      <xdr:nvPicPr>
        <xdr:cNvPr id="2" name="Picture 11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0" y="3295650"/>
          <a:ext cx="95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304800</xdr:colOff>
      <xdr:row>17</xdr:row>
      <xdr:rowOff>1704975</xdr:rowOff>
    </xdr:from>
    <xdr:to>
      <xdr:col>14</xdr:col>
      <xdr:colOff>314325</xdr:colOff>
      <xdr:row>17</xdr:row>
      <xdr:rowOff>2133600</xdr:rowOff>
    </xdr:to>
    <xdr:pic>
      <xdr:nvPicPr>
        <xdr:cNvPr id="3" name="Picture 115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39025" y="3295650"/>
          <a:ext cx="95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295275</xdr:colOff>
      <xdr:row>17</xdr:row>
      <xdr:rowOff>790575</xdr:rowOff>
    </xdr:from>
    <xdr:to>
      <xdr:col>14</xdr:col>
      <xdr:colOff>304800</xdr:colOff>
      <xdr:row>17</xdr:row>
      <xdr:rowOff>1533525</xdr:rowOff>
    </xdr:to>
    <xdr:pic>
      <xdr:nvPicPr>
        <xdr:cNvPr id="4" name="Picture 11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0" y="3295650"/>
          <a:ext cx="95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304800</xdr:colOff>
      <xdr:row>17</xdr:row>
      <xdr:rowOff>1704975</xdr:rowOff>
    </xdr:from>
    <xdr:to>
      <xdr:col>14</xdr:col>
      <xdr:colOff>314325</xdr:colOff>
      <xdr:row>17</xdr:row>
      <xdr:rowOff>2133600</xdr:rowOff>
    </xdr:to>
    <xdr:pic>
      <xdr:nvPicPr>
        <xdr:cNvPr id="5" name="Picture 115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39025" y="3295650"/>
          <a:ext cx="95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25</xdr:row>
      <xdr:rowOff>0</xdr:rowOff>
    </xdr:from>
    <xdr:to>
      <xdr:col>2</xdr:col>
      <xdr:colOff>381000</xdr:colOff>
      <xdr:row>26</xdr:row>
      <xdr:rowOff>123825</xdr:rowOff>
    </xdr:to>
    <xdr:pic>
      <xdr:nvPicPr>
        <xdr:cNvPr id="6" name="Picture 5"/>
        <xdr:cNvPicPr>
          <a:picLocks noChangeAspect="1"/>
        </xdr:cNvPicPr>
      </xdr:nvPicPr>
      <xdr:blipFill>
        <a:blip xmlns:r="http://schemas.openxmlformats.org/officeDocument/2006/relationships" r:embed="rId3"/>
        <a:stretch>
          <a:fillRect/>
        </a:stretch>
      </xdr:blipFill>
      <xdr:spPr>
        <a:xfrm>
          <a:off x="819150" y="4943475"/>
          <a:ext cx="1495425" cy="314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25</xdr:row>
      <xdr:rowOff>133350</xdr:rowOff>
    </xdr:from>
    <xdr:to>
      <xdr:col>3</xdr:col>
      <xdr:colOff>619125</xdr:colOff>
      <xdr:row>27</xdr:row>
      <xdr:rowOff>123825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 y="4391025"/>
          <a:ext cx="1495425" cy="314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15</xdr:row>
      <xdr:rowOff>142875</xdr:rowOff>
    </xdr:from>
    <xdr:to>
      <xdr:col>2</xdr:col>
      <xdr:colOff>971550</xdr:colOff>
      <xdr:row>17</xdr:row>
      <xdr:rowOff>133350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2628900"/>
          <a:ext cx="1495425" cy="314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50.20\Finance%20&amp;%20Accounts\E\Shahidur%20Rahman%20Tapan\TAX\SHAHIDUR\WPPF9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TAB-U2-50-002\DATA1\KOE\KATALOG\GENERELL\ARKIV-ID\TTSEFJ\AARSPAK2.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183.136.16\Documents%20and%20Settings\rafiqul\Desktop\SHAHIDUR\VAT_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blho_156\e\Shahidur%20Rahman%20Tapan\Schedule%209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blho_156\e\Shahidur%20Rahman%20Tapan\S&amp;D%20cos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HKGPPDC\DIVISIONS\Business%20plan%20project\GPFinMode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183.136.16\Documents%20and%20Settings\rafiqul\Desktop\GLOA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0.189.32.16\Adneen\Users\jsamadder.GO1\Desktop\Account-Holcim\Account-Holcim\FS%20(Holcim)%202013%202nd%20Draf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022%2012%2013%20All%20LETTERS_ISA_Desig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ew%20folder\Adhipress%20Accounts%20-2013%20dated%2029%20Septemebr%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ENUS\Divisions\Mobility\BusMgt\Flash\2000\Fl-pm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83.136.16\RRH%20Backup\WINDOWS\TEMP\Fixed%20Assets%20(Tax)%20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ENUS\Divisions\Finance\Finance%20Department\Secretarial\Business%20plan%202002-06\3_BP%20June%202002%20(div%20in%20May'2)\Main%20Documents\Base%20Case\BP%20Master%20Model%20-%20BM%20May%2002%20(incl%20Dividen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ENUS\Divisions\Finance\FAR\2003\80.Telenor\02.%20Group%20Reporting\12.December\Draft\Telenor%20Package_Linked%20File\TLN%20Package_linked%20Year2003_25.01.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shared-f\WINDOWS\Desktop\Excel-pakken%20TAX%20v0.8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183.136.16\Documents%20and%20Settings\tirtha\Desktop\RTRB-29.06.2010\BLAST%20-%20Access%20to%20Justice%20for%20Realization%20Accounts%202009%20(28-03-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134.47.135.150/$erweb/public/web-info/toolkit/Page2/Package_Year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 (2)"/>
      <sheetName val="INVEST94"/>
      <sheetName val="WPPF"/>
      <sheetName val="WEALFUND"/>
      <sheetName val="WPPF (2)"/>
      <sheetName val="9.B-1b(Budget)"/>
      <sheetName val="Seasonal Budget"/>
      <sheetName val=" 9.C-1b"/>
      <sheetName val="MasterValues"/>
    </sheetNames>
    <sheetDataSet>
      <sheetData sheetId="0">
        <row r="7">
          <cell r="I7">
            <v>1996</v>
          </cell>
        </row>
        <row r="9">
          <cell r="I9" t="str">
            <v>=</v>
          </cell>
        </row>
        <row r="10">
          <cell r="E10">
            <v>1160</v>
          </cell>
          <cell r="G10">
            <v>235</v>
          </cell>
          <cell r="I10">
            <v>1395</v>
          </cell>
        </row>
        <row r="11">
          <cell r="E11">
            <v>1160</v>
          </cell>
          <cell r="G11">
            <v>235</v>
          </cell>
          <cell r="I11">
            <v>1395</v>
          </cell>
        </row>
        <row r="12">
          <cell r="E12">
            <v>3444</v>
          </cell>
          <cell r="G12">
            <v>235</v>
          </cell>
          <cell r="I12">
            <v>3679</v>
          </cell>
        </row>
        <row r="13">
          <cell r="E13">
            <v>6258</v>
          </cell>
          <cell r="G13">
            <v>235</v>
          </cell>
          <cell r="I13">
            <v>6493</v>
          </cell>
        </row>
        <row r="14">
          <cell r="E14">
            <v>6743</v>
          </cell>
          <cell r="G14">
            <v>235</v>
          </cell>
          <cell r="I14">
            <v>6978</v>
          </cell>
        </row>
        <row r="15">
          <cell r="E15">
            <v>6743</v>
          </cell>
          <cell r="G15">
            <v>235</v>
          </cell>
          <cell r="I15">
            <v>6978</v>
          </cell>
        </row>
        <row r="16">
          <cell r="E16">
            <v>6743</v>
          </cell>
          <cell r="G16">
            <v>235</v>
          </cell>
          <cell r="I16">
            <v>6978</v>
          </cell>
        </row>
        <row r="17">
          <cell r="E17">
            <v>6743</v>
          </cell>
          <cell r="G17">
            <v>235</v>
          </cell>
          <cell r="I17">
            <v>6978</v>
          </cell>
        </row>
        <row r="18">
          <cell r="E18">
            <v>5459</v>
          </cell>
          <cell r="G18">
            <v>235</v>
          </cell>
          <cell r="I18">
            <v>5694</v>
          </cell>
        </row>
      </sheetData>
      <sheetData sheetId="1"/>
      <sheetData sheetId="2"/>
      <sheetData sheetId="3" refreshError="1"/>
      <sheetData sheetId="4" refreshError="1"/>
      <sheetData sheetId="5"/>
      <sheetData sheetId="6"/>
      <sheetData sheetId="7"/>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sheetName val="Grunndata"/>
      <sheetName val="tot"/>
      <sheetName val="CAPEX LRBP_Input"/>
      <sheetName val="Forside"/>
      <sheetName val="Front"/>
      <sheetName val="Sheet-8"/>
      <sheetName val="Employees"/>
      <sheetName val="UAD"/>
      <sheetName val="AARSPAK2"/>
      <sheetName val="Total"/>
      <sheetName val="Basis P&amp;L"/>
      <sheetName val="สรุปราคาค่าก่อสร้าง"/>
      <sheetName val="TB-2001-Apr'01"/>
      <sheetName val="TrialBalance Q3-2002"/>
      <sheetName val="1602-97"/>
      <sheetName val="19"/>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Sheet1"/>
      <sheetName val="Market Model"/>
      <sheetName val="Segment"/>
      <sheetName val="Input Sheet"/>
      <sheetName val="Graph"/>
      <sheetName val="Graph data"/>
      <sheetName val="Summary-Final"/>
      <sheetName val="Summary-Final -2"/>
      <sheetName val="Navigation_Macros"/>
      <sheetName val="Control"/>
      <sheetName val="Overview"/>
      <sheetName val="Data"/>
      <sheetName val="Data Library"/>
      <sheetName val="Comments Library"/>
      <sheetName val="Ref Tables"/>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BS ATTACH"/>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Comparison"/>
      <sheetName val="Approved Version"/>
      <sheetName val="Summary-Final (2)"/>
      <sheetName val="Summary-Comparison"/>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Assumptions"/>
      <sheetName val="Dashboard"/>
      <sheetName val="Financial"/>
      <sheetName val="Cash Flow"/>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WPPF"/>
      <sheetName val="WEALFUND"/>
      <sheetName val="WPPF (2)"/>
      <sheetName val="9.B-1b(Budget)"/>
      <sheetName val="Seasonal Budget"/>
      <sheetName val=" 9.C-1b"/>
      <sheetName val="index"/>
      <sheetName val="p&amp;l_sum(Books)"/>
      <sheetName val="CF_FINAL"/>
      <sheetName val="Borrowings"/>
      <sheetName val="Prod_final"/>
      <sheetName val="SALES (BOOKS)"/>
      <sheetName val="DE-TILES(Books)"/>
      <sheetName val="DE-SWD ( Books)"/>
      <sheetName val="Admin. Exp"/>
      <sheetName val="S&amp;D Exp."/>
      <sheetName val="Finance Budget "/>
      <sheetName val="Total FA"/>
      <sheetName val="FA-SWD"/>
      <sheetName val="FA-Tiles"/>
      <sheetName val="stock"/>
      <sheetName val="Schedules"/>
      <sheetName val="Working"/>
      <sheetName val="TB"/>
      <sheetName val="BalanceSheet"/>
      <sheetName val="ActualExp"/>
      <sheetName val="Internal"/>
      <sheetName val="Expend."/>
      <sheetName val="Stat.Pay"/>
      <sheetName val="F.Assets"/>
      <sheetName val="CWIP"/>
      <sheetName val="CONTRIBUTION-2-PF2010"/>
      <sheetName val="Sheet2"/>
      <sheetName val="Sheet3"/>
      <sheetName val="MainComp"/>
      <sheetName val="TotalSalary"/>
      <sheetName val="Allowances"/>
      <sheetName val="Perquisites"/>
      <sheetName val="IFOS"/>
      <sheetName val="Chapter VIA"/>
      <sheetName val="Sal conv"/>
      <sheetName val="ALLPLANTS"/>
      <sheetName val="TALSTOCKVAL"/>
      <sheetName val="BKCSTOCKVAL"/>
      <sheetName val="MAHSTOCKVAL"/>
      <sheetName val="BAL (2)"/>
      <sheetName val="P&amp;F (2)"/>
      <sheetName val="accounting policies"/>
      <sheetName val="BAL"/>
      <sheetName val="P&amp;F"/>
      <sheetName val="scd1,2"/>
      <sheetName val="scd3"/>
      <sheetName val="SCH 4"/>
      <sheetName val="sch 5"/>
      <sheetName val="scd 6"/>
      <sheetName val="SCH 7"/>
      <sheetName val="SCH 8"/>
      <sheetName val="SCD 9"/>
      <sheetName val="sch 10"/>
      <sheetName val="scd 11"/>
      <sheetName val="sch12"/>
      <sheetName val="sch 13 actual"/>
      <sheetName val="SCH 14"/>
      <sheetName val="SCH 15"/>
      <sheetName val="SCHD 16"/>
      <sheetName val="scd 16 cont"/>
      <sheetName val="scd 17"/>
      <sheetName val="Scd-17cont"/>
      <sheetName val="Scd-17 cont"/>
      <sheetName val="Scd-17 contd"/>
      <sheetName val="sch-17 contd."/>
      <sheetName val="Cash Flow (round)"/>
      <sheetName val="sch 5 2nd copy"/>
      <sheetName val="statement"/>
      <sheetName val="xxxx"/>
      <sheetName val="GROUPINGS(Assets &amp; Liabilities)"/>
      <sheetName val="GROUPIMGS(SALES) "/>
      <sheetName val="GROUPINGS( EXPS)"/>
      <sheetName val="GROUPIMGS( EXCISE)"/>
      <sheetName val="TRIAL BALANCE 31.03.08"/>
      <sheetName val="P&amp;L"/>
      <sheetName val="scd1,2 "/>
      <sheetName val="scd 5(FBD)"/>
      <sheetName val="sch5(DB)"/>
      <sheetName val="scd5(DEL)"/>
      <sheetName val="sch-6"/>
      <sheetName val="scd8 "/>
      <sheetName val="SCD10 "/>
      <sheetName val="SCH 13"/>
      <sheetName val="personnel cost &amp; other exps."/>
      <sheetName val="other misc. exps."/>
      <sheetName val="Interest"/>
      <sheetName val="FBT 07-08"/>
      <sheetName val="Sale Vs prod.07-08 "/>
      <sheetName val="GROUPING(INTEREST) "/>
      <sheetName val="SECURITY DEPOSIT  RECD "/>
      <sheetName val="SECURITY DEPOSIT Paid"/>
      <sheetName val="FOB 07-08(final)"/>
      <sheetName val="Prepaid,Ins,Rates&amp;taxes, etc."/>
      <sheetName val="FAR (FARIDABAD) 31.03.08"/>
      <sheetName val="Additions assets FBD(31.03.08)"/>
      <sheetName val="CWIP(PLANT)"/>
      <sheetName val="CWIP(TUBEWELL)"/>
      <sheetName val="CWIP(WATER CH.)"/>
      <sheetName val=" PROJECT EXPS"/>
      <sheetName val="POWER &amp; FUEL"/>
      <sheetName val="WATCH &amp; WARD"/>
      <sheetName val="Security Deposit FBD"/>
      <sheetName val="PROFESSIONAL CHARGES"/>
      <sheetName val="NAME OF LAWERS"/>
      <sheetName val="EXP.PAYABLE"/>
      <sheetName val="scd 16"/>
      <sheetName val="Scd-16cont"/>
      <sheetName val="Scd-16 cont"/>
      <sheetName val="Scd-16 contd"/>
      <sheetName val="scd-16 contd."/>
      <sheetName val="Cash Flow "/>
      <sheetName val="Cash Flow(consolidated)"/>
      <sheetName val="PROVISION BONUS 07-08(FBD)"/>
      <sheetName val="FDRS(31.03.08)"/>
      <sheetName val="HELLA INTT.(FINAL)06-07"/>
      <sheetName val="HELLA INTT e-mail"/>
      <sheetName val="HELLA loan payable(Mar'08)"/>
      <sheetName val="FBD DEBTORS"/>
      <sheetName val="scd 5"/>
      <sheetName val="GROUPINGS"/>
      <sheetName val="scd 4"/>
      <sheetName val="scd 5(Pollution )"/>
      <sheetName val="scd7 "/>
      <sheetName val="OTHER LIABILITY (AS A WHOLE)"/>
      <sheetName val="scd12"/>
      <sheetName val="scd13"/>
      <sheetName val="scd14"/>
      <sheetName val="Scd15"/>
      <sheetName val="scd 15 cont"/>
      <sheetName val="bal sheet "/>
      <sheetName val="profit &amp; loss"/>
      <sheetName val="scd3 and 4"/>
      <sheetName val="scd5"/>
      <sheetName val="sch.no.7 contd."/>
      <sheetName val="Sch no.8"/>
      <sheetName val="Sch 9 &amp; 10"/>
      <sheetName val="Sch 11,12"/>
      <sheetName val="FBT"/>
      <sheetName val="ED"/>
      <sheetName val="Mat'l "/>
      <sheetName val="SEBI"/>
      <sheetName val="Net Worth"/>
      <sheetName val="SCH-A-M"/>
      <sheetName val="Original Trial-29"/>
      <sheetName val="MIS- RECO."/>
      <sheetName val="Adjusted Trial"/>
      <sheetName val="CODE CHECK"/>
      <sheetName val="Grouped Trial"/>
      <sheetName val="B.S.-Groupings"/>
      <sheetName val="P.L.-Groupings"/>
      <sheetName val="Reserve &amp; Surplus"/>
      <sheetName val="Secured Loans"/>
      <sheetName val="Unsecured Loans"/>
      <sheetName val="Inventory"/>
      <sheetName val="BS Schdl-3-Fixed Assets"/>
      <sheetName val="Other current assets"/>
      <sheetName val="Misc. Expenditure"/>
      <sheetName val="EPS"/>
      <sheetName val="BS Schdl- 1 &amp; 2"/>
      <sheetName val="BS Schdl-4 to 11"/>
      <sheetName val="PL Schdl- 12 to 16"/>
      <sheetName val="Fixed Assets-Last year"/>
      <sheetName val="Statement of Income"/>
      <sheetName val="computation"/>
      <sheetName val="GDR"/>
      <sheetName val="Dividend"/>
      <sheetName val="TDS"/>
      <sheetName val="Div-details"/>
      <sheetName val="Enclosure 1"/>
      <sheetName val="Enclosure 2"/>
      <sheetName val="Enclosure 3"/>
      <sheetName val="Enclosure 4"/>
      <sheetName val="Enclosure 4A"/>
      <sheetName val="add dep"/>
      <sheetName val="Enclosure 5"/>
      <sheetName val="Enclosure 5A"/>
      <sheetName val="not reqd"/>
      <sheetName val="Enclosure 6"/>
      <sheetName val="Enclosure 7"/>
      <sheetName val="Enclosure 8 "/>
      <sheetName val="Enclosure 9"/>
      <sheetName val="not reqd-1"/>
      <sheetName val="Enclosure 10"/>
      <sheetName val="Enclosure 11"/>
      <sheetName val="Enclosure 12"/>
      <sheetName val="Enclosure 13"/>
      <sheetName val="Details of Payments"/>
      <sheetName val="Raw Mat IAM"/>
      <sheetName val="RM Derabassi"/>
      <sheetName val="VAT &amp; CST on sale"/>
      <sheetName val="Dera Bassi Logic Test"/>
      <sheetName val="Sales Tax IAM (2)"/>
      <sheetName val="FBD Logic TEst"/>
      <sheetName val="Vat Set"/>
      <sheetName val="Consol."/>
      <sheetName val="Working IAM"/>
      <sheetName val="DRB ED AS PER EXCISE 09-10"/>
      <sheetName val="Working Fbd"/>
      <sheetName val="Sales Tax IAM"/>
      <sheetName val="Enclosure 4. (PBC)"/>
      <sheetName val="Enc. XXX"/>
      <sheetName val="Enclosure-4"/>
      <sheetName val="Enclosure 4A "/>
      <sheetName val="Enclosure 5A "/>
      <sheetName val="Enclosure 5B"/>
      <sheetName val="Enclosure- 8"/>
      <sheetName val="Enclosure 8"/>
      <sheetName val="Enclosure-11"/>
      <sheetName val="Enclosure 11-A"/>
      <sheetName val="Enclosure 14"/>
      <sheetName val="BONUS FARIDABAD"/>
      <sheetName val="BONUS DERABASSI"/>
      <sheetName val="Annexure II"/>
      <sheetName val="Encl. 1"/>
      <sheetName val="Encl 2 "/>
      <sheetName val="Encl. 3"/>
      <sheetName val="Encl. 4 "/>
      <sheetName val="Encl. 4A"/>
      <sheetName val="Encl. 5"/>
      <sheetName val="Encl 6"/>
      <sheetName val="Encl 7"/>
      <sheetName val="Encl. 8"/>
      <sheetName val="Encl. 9A"/>
      <sheetName val="Encl. 9B"/>
      <sheetName val="Encl. 10"/>
      <sheetName val="Encl 11"/>
      <sheetName val="Encl. 12"/>
      <sheetName val="Encl. 13"/>
      <sheetName val="Encl. 14"/>
      <sheetName val="Encl.14 contd"/>
      <sheetName val="Enclosure 15"/>
      <sheetName val="Plntmach final"/>
      <sheetName val="Furnfix"/>
      <sheetName val="Vehicles"/>
      <sheetName val="NRbldg"/>
      <sheetName val="Comp"/>
      <sheetName val="Enclosure 2 old"/>
      <sheetName val="P&amp;M add dep"/>
      <sheetName val="Payable"/>
      <sheetName val="Cenvat reco"/>
      <sheetName val="CASH FLOW 03-08"/>
      <sheetName val="phy cycle (2)"/>
      <sheetName val="phy cycle"/>
      <sheetName val="Cover Sheet"/>
      <sheetName val="Revenue Inputs"/>
      <sheetName val="Business Revenues"/>
      <sheetName val="Cost Inputs"/>
      <sheetName val="Roll out plan"/>
      <sheetName val="Fibre plan"/>
      <sheetName val="ULL costs"/>
      <sheetName val="Summary of roll-out plan"/>
      <sheetName val="S C H E M A"/>
      <sheetName val="1 Sites and Lines"/>
      <sheetName val="2 Revenue"/>
      <sheetName val="3 Minutes"/>
      <sheetName val="4 Summary"/>
      <sheetName val="Future"/>
      <sheetName val="Inputs from PSTN Model"/>
      <sheetName val="All Codes"/>
      <sheetName val=".BS"/>
      <sheetName val="BA_1"/>
      <sheetName val="BA_2"/>
      <sheetName val="BA_3"/>
      <sheetName val="LineMacros"/>
      <sheetName val="Summary Macros"/>
      <sheetName val="BuildGroup"/>
      <sheetName val="BuildBook"/>
      <sheetName val="GroupMod"/>
      <sheetName val="GBDialog"/>
      <sheetName val="PrintDialog"/>
      <sheetName val="LineDialog"/>
      <sheetName val="PCodeDialog"/>
      <sheetName val="Splash"/>
      <sheetName val="Results"/>
      <sheetName val="PCs"/>
      <sheetName val="MCL"/>
      <sheetName val="PrintCommands"/>
      <sheetName val="Sicom (2)"/>
      <sheetName val="SICOM99-00"/>
      <sheetName val="sicom"/>
      <sheetName val="Summ98-99"/>
      <sheetName val="Summ99TO2000"/>
      <sheetName val="rough"/>
      <sheetName val="Model"/>
      <sheetName val="Valuation"/>
      <sheetName val="Revenue Breakout"/>
      <sheetName val="valn"/>
      <sheetName val="valn2"/>
      <sheetName val="CapEx"/>
      <sheetName val="capex-BWA"/>
      <sheetName val="capex-NWA"/>
      <sheetName val="capex-ISP+CLEC"/>
      <sheetName val="capex-other"/>
      <sheetName val="Inter_Menu"/>
      <sheetName val="interconnect"/>
      <sheetName val="cos"/>
      <sheetName val="opex-it"/>
      <sheetName val="opex-custSvc"/>
      <sheetName val="opex-G&amp;A"/>
      <sheetName val="opex-S&amp;Mktg"/>
      <sheetName val="cos-Urguay"/>
      <sheetName val="deprec"/>
      <sheetName val="by_city"/>
      <sheetName val="rev-BWA"/>
      <sheetName val="rev-BWA (Uruguay)"/>
      <sheetName val="Uruguay"/>
      <sheetName val="rev-NWA"/>
      <sheetName val="rev-ISP+CLEC"/>
      <sheetName val="DSL"/>
      <sheetName val="Int2_2001"/>
      <sheetName val="Int2_traf_2001"/>
      <sheetName val="Int2_tra_2001_2"/>
      <sheetName val="Prices_Interurban"/>
      <sheetName val="consol"/>
      <sheetName val="C-TM1"/>
      <sheetName val="SendToTM1"/>
      <sheetName val="PeriodFunction"/>
      <sheetName val="auto"/>
      <sheetName val="SAP Data 291204"/>
      <sheetName val="CARO Checklist"/>
      <sheetName val="Annex 1 &amp; 1A TDS Remittance"/>
      <sheetName val="Annex 1B TDS Remittance"/>
      <sheetName val="Annex 2 Sales tax Palakkad"/>
      <sheetName val="Annex 3 &amp; 4 PF Remittance"/>
      <sheetName val="Annex 5 TDS Remittance"/>
      <sheetName val="Annex 6 TDS Remittance"/>
      <sheetName val="Annex 6A ABFL Remittance Delays"/>
      <sheetName val="Annex 7 CARO Madurai Unit"/>
      <sheetName val="Annex 8 CARO Chennai Unit"/>
      <sheetName val="Bal Sheet"/>
      <sheetName val="ENTRIES"/>
      <sheetName val="FA"/>
      <sheetName val="Notes"/>
      <sheetName val="Notes2"/>
      <sheetName val="Branch"/>
      <sheetName val="Profit reco"/>
      <sheetName val="Assets sale &amp; transfer"/>
      <sheetName val="Stock trf"/>
      <sheetName val="GROSSING UP"/>
      <sheetName val="Other notes"/>
      <sheetName val="AP GROSSING UP"/>
      <sheetName val="Central Vendor balances"/>
      <sheetName val="Upfronts"/>
      <sheetName val="Stock transfers"/>
      <sheetName val="Installed Capcty"/>
      <sheetName val="Contingent liability"/>
      <sheetName val="DEP"/>
      <sheetName val="SCRAP"/>
      <sheetName val="AR GROSSING UP"/>
      <sheetName val="Qty Information"/>
      <sheetName val="050125_2004-2005 Monthly (TP4) "/>
      <sheetName val="WO RJ Pilot Labor"/>
      <sheetName val="#REF"/>
      <sheetName val="MD-80 Sim Cash Comparison"/>
      <sheetName val="Support Data - Labor Ask"/>
      <sheetName val="FAs"/>
      <sheetName val="Holiday_Hours_Est"/>
      <sheetName val="OT_Hours"/>
      <sheetName val="AllInSummary"/>
      <sheetName val="RgnCtl"/>
      <sheetName val="ValueUsed-CM"/>
      <sheetName val="ValueUsed-12"/>
      <sheetName val="DOH"/>
      <sheetName val="base+pb"/>
      <sheetName val="v8-budget + mapping"/>
      <sheetName val="adp-budget"/>
      <sheetName val="forecast impact"/>
      <sheetName val="curr tb"/>
      <sheetName val="ICB"/>
      <sheetName val="VAT-48"/>
      <sheetName val="VAT-7"/>
      <sheetName val="VAT-12"/>
      <sheetName val="VAT-9"/>
      <sheetName val="vat-50"/>
      <sheetName val="18C"/>
      <sheetName val="18 A"/>
      <sheetName val="GL Cost"/>
      <sheetName val="STN IN"/>
      <sheetName val="Purchase"/>
      <sheetName val="STN OUT"/>
      <sheetName val="Dump"/>
      <sheetName val="Input Tax Credit"/>
      <sheetName val="Final Summary"/>
      <sheetName val="STOCK_SEP_Working"/>
      <sheetName val="STOCK_SEP_2008"/>
      <sheetName val="MASTER"/>
      <sheetName val="Landed"/>
      <sheetName val="salesmar08tofeb09"/>
      <sheetName val="FP"/>
      <sheetName val="CI"/>
      <sheetName val="Cashflow DM"/>
      <sheetName val="Equity-11"/>
      <sheetName val="Note-1"/>
      <sheetName val="Note-2"/>
      <sheetName val="Note-3"/>
      <sheetName val="Note-4"/>
      <sheetName val="Fixed Assets"/>
      <sheetName val="XXXXXXXX"/>
      <sheetName val="Annexure - A, B &amp; C"/>
      <sheetName val="Deferred tax"/>
      <sheetName val="Tax base"/>
      <sheetName val="TB December 11"/>
      <sheetName val="TB June 1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sheetData sheetId="174" refreshError="1"/>
      <sheetData sheetId="175" refreshError="1"/>
      <sheetData sheetId="176"/>
      <sheetData sheetId="177"/>
      <sheetData sheetId="178"/>
      <sheetData sheetId="179" refreshError="1"/>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sheetData sheetId="336" refreshError="1"/>
      <sheetData sheetId="337"/>
      <sheetData sheetId="338"/>
      <sheetData sheetId="339"/>
      <sheetData sheetId="340"/>
      <sheetData sheetId="341" refreshError="1"/>
      <sheetData sheetId="342" refreshError="1"/>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row r="1">
          <cell r="A1" t="str">
            <v>MODEL</v>
          </cell>
        </row>
      </sheetData>
      <sheetData sheetId="566" refreshError="1"/>
      <sheetData sheetId="567"/>
      <sheetData sheetId="568"/>
      <sheetData sheetId="569"/>
      <sheetData sheetId="570"/>
      <sheetData sheetId="571"/>
      <sheetData sheetId="572"/>
      <sheetData sheetId="573"/>
      <sheetData sheetId="574"/>
      <sheetData sheetId="575"/>
      <sheetData sheetId="576" refreshError="1"/>
      <sheetData sheetId="577"/>
      <sheetData sheetId="578"/>
      <sheetData sheetId="579"/>
      <sheetData sheetId="580"/>
      <sheetData sheetId="58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VAT"/>
      <sheetName val="TELVAT (2)"/>
      <sheetName val="Telephone No. (2)"/>
      <sheetName val="VAT95-AG"/>
      <sheetName val="Telephone No."/>
      <sheetName val="Sheet1"/>
      <sheetName val="VAT (R.I, Moni,Eagle) (2)"/>
      <sheetName val="GRAPH"/>
    </sheetNames>
    <sheetDataSet>
      <sheetData sheetId="0"/>
      <sheetData sheetId="1"/>
      <sheetData sheetId="2"/>
      <sheetData sheetId="3"/>
      <sheetData sheetId="4"/>
      <sheetData sheetId="5"/>
      <sheetData sheetId="6"/>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STAND"/>
      <sheetName val="Sheet1"/>
      <sheetName val="Fiscal summary"/>
      <sheetName val="GAIN"/>
      <sheetName val="The Park-Kolkata-IP format"/>
      <sheetName val="Network"/>
      <sheetName val="Master_Code EPCL"/>
    </sheetNames>
    <sheetDataSet>
      <sheetData sheetId="0">
        <row r="5">
          <cell r="A5" t="str">
            <v>NAME OF INST,/ HOSP.</v>
          </cell>
          <cell r="B5" t="str">
            <v>INVOICE</v>
          </cell>
          <cell r="D5" t="str">
            <v>AMOUNT</v>
          </cell>
          <cell r="E5" t="str">
            <v>AMOUNT</v>
          </cell>
        </row>
        <row r="6">
          <cell r="A6" t="str">
            <v>ORGANON (BANGLADESH) LIMITED</v>
          </cell>
          <cell r="B6" t="str">
            <v>NO</v>
          </cell>
          <cell r="C6" t="str">
            <v>DATE</v>
          </cell>
          <cell r="D6" t="str">
            <v>(TAKA)</v>
          </cell>
          <cell r="E6" t="str">
            <v>(TAKA)</v>
          </cell>
        </row>
        <row r="7">
          <cell r="A7" t="str">
            <v>SCHEDULE OF OUTSTANDING GOVT. INSTITUTE/HOSPITALS</v>
          </cell>
          <cell r="B7">
            <v>198</v>
          </cell>
          <cell r="C7" t="str">
            <v>25.03.97</v>
          </cell>
          <cell r="D7">
            <v>66700</v>
          </cell>
        </row>
        <row r="8">
          <cell r="A8" t="str">
            <v>AS ON 31ST JANUARY 1998</v>
          </cell>
          <cell r="B8">
            <v>253</v>
          </cell>
          <cell r="C8" t="str">
            <v>09.04.97</v>
          </cell>
          <cell r="D8">
            <v>5400</v>
          </cell>
        </row>
        <row r="9">
          <cell r="B9">
            <v>290</v>
          </cell>
          <cell r="C9" t="str">
            <v>29.04.97</v>
          </cell>
          <cell r="D9">
            <v>133400</v>
          </cell>
          <cell r="I9" t="str">
            <v>05.02.98</v>
          </cell>
        </row>
        <row r="10">
          <cell r="A10" t="str">
            <v>NAME OF INST,/ HOSP.</v>
          </cell>
          <cell r="B10">
            <v>458</v>
          </cell>
          <cell r="C10" t="str">
            <v>INVOICE</v>
          </cell>
          <cell r="D10">
            <v>66700</v>
          </cell>
          <cell r="G10" t="str">
            <v>AMOUNT</v>
          </cell>
          <cell r="I10" t="str">
            <v>AMOUNT</v>
          </cell>
        </row>
        <row r="11">
          <cell r="B11">
            <v>536</v>
          </cell>
          <cell r="C11" t="str">
            <v>NO</v>
          </cell>
          <cell r="D11">
            <v>148000</v>
          </cell>
          <cell r="E11" t="str">
            <v>DATE</v>
          </cell>
          <cell r="G11" t="str">
            <v>(TAKA)</v>
          </cell>
          <cell r="I11" t="str">
            <v>(TAKA)</v>
          </cell>
        </row>
        <row r="12">
          <cell r="A12" t="str">
            <v>Dhaka Medical College Hos.</v>
          </cell>
          <cell r="B12">
            <v>544</v>
          </cell>
          <cell r="C12">
            <v>198</v>
          </cell>
          <cell r="D12">
            <v>129000</v>
          </cell>
          <cell r="E12" t="str">
            <v>25.03.97</v>
          </cell>
          <cell r="G12">
            <v>66700</v>
          </cell>
        </row>
        <row r="13">
          <cell r="B13">
            <v>545</v>
          </cell>
          <cell r="C13">
            <v>253</v>
          </cell>
          <cell r="D13">
            <v>100521</v>
          </cell>
          <cell r="E13" t="str">
            <v>09.04.97</v>
          </cell>
          <cell r="G13">
            <v>5400</v>
          </cell>
        </row>
        <row r="14">
          <cell r="B14">
            <v>683</v>
          </cell>
          <cell r="C14">
            <v>290</v>
          </cell>
          <cell r="D14">
            <v>10800</v>
          </cell>
          <cell r="E14" t="str">
            <v>29.04.97</v>
          </cell>
          <cell r="G14">
            <v>133400</v>
          </cell>
        </row>
        <row r="15">
          <cell r="B15">
            <v>690</v>
          </cell>
          <cell r="C15">
            <v>458</v>
          </cell>
          <cell r="D15">
            <v>46260</v>
          </cell>
          <cell r="E15" t="str">
            <v>29.06.97</v>
          </cell>
          <cell r="G15">
            <v>66700</v>
          </cell>
        </row>
        <row r="16">
          <cell r="B16">
            <v>756</v>
          </cell>
          <cell r="C16">
            <v>536</v>
          </cell>
          <cell r="D16">
            <v>228000</v>
          </cell>
          <cell r="E16" t="str">
            <v>31.07.97</v>
          </cell>
          <cell r="G16">
            <v>148000</v>
          </cell>
        </row>
        <row r="17">
          <cell r="B17">
            <v>843</v>
          </cell>
          <cell r="C17">
            <v>544</v>
          </cell>
          <cell r="D17">
            <v>181930</v>
          </cell>
          <cell r="E17" t="str">
            <v>10.08.97</v>
          </cell>
          <cell r="G17">
            <v>129000</v>
          </cell>
        </row>
        <row r="18">
          <cell r="C18">
            <v>545</v>
          </cell>
          <cell r="E18" t="str">
            <v>10.08.97</v>
          </cell>
          <cell r="G18">
            <v>92520</v>
          </cell>
        </row>
        <row r="19">
          <cell r="A19" t="str">
            <v>IPGM&amp;R</v>
          </cell>
          <cell r="B19">
            <v>658</v>
          </cell>
          <cell r="C19">
            <v>683</v>
          </cell>
          <cell r="D19">
            <v>32000</v>
          </cell>
          <cell r="E19" t="str">
            <v>30.09.97</v>
          </cell>
          <cell r="G19">
            <v>10800</v>
          </cell>
        </row>
        <row r="20">
          <cell r="B20">
            <v>659</v>
          </cell>
          <cell r="C20">
            <v>690</v>
          </cell>
          <cell r="D20">
            <v>66700</v>
          </cell>
          <cell r="E20" t="str">
            <v>07.10.97</v>
          </cell>
          <cell r="G20">
            <v>46260</v>
          </cell>
        </row>
        <row r="21">
          <cell r="B21">
            <v>682</v>
          </cell>
          <cell r="C21">
            <v>756</v>
          </cell>
          <cell r="D21">
            <v>168000</v>
          </cell>
          <cell r="E21" t="str">
            <v>29.10.97</v>
          </cell>
          <cell r="G21">
            <v>228000</v>
          </cell>
        </row>
        <row r="22">
          <cell r="C22">
            <v>843</v>
          </cell>
          <cell r="E22" t="str">
            <v>28.12.97</v>
          </cell>
          <cell r="G22">
            <v>181930</v>
          </cell>
        </row>
        <row r="23">
          <cell r="C23">
            <v>55</v>
          </cell>
          <cell r="E23" t="str">
            <v>26.01.98</v>
          </cell>
          <cell r="G23">
            <v>80000</v>
          </cell>
        </row>
        <row r="24">
          <cell r="A24" t="str">
            <v>DGMS</v>
          </cell>
          <cell r="B24">
            <v>825</v>
          </cell>
          <cell r="C24" t="str">
            <v>15.12.97</v>
          </cell>
          <cell r="D24">
            <v>50000</v>
          </cell>
          <cell r="I24">
            <v>1188710</v>
          </cell>
        </row>
        <row r="25">
          <cell r="A25" t="str">
            <v>IPGM&amp;R</v>
          </cell>
          <cell r="C25">
            <v>658</v>
          </cell>
          <cell r="E25" t="str">
            <v>24.09.96</v>
          </cell>
          <cell r="G25">
            <v>32000</v>
          </cell>
        </row>
        <row r="26">
          <cell r="A26" t="str">
            <v>Bangladesh Railway, Rajshahi</v>
          </cell>
          <cell r="B26">
            <v>779</v>
          </cell>
          <cell r="C26">
            <v>659</v>
          </cell>
          <cell r="D26">
            <v>1920</v>
          </cell>
          <cell r="E26" t="str">
            <v>24.09.96</v>
          </cell>
          <cell r="G26">
            <v>66700</v>
          </cell>
        </row>
        <row r="27">
          <cell r="B27">
            <v>780</v>
          </cell>
          <cell r="C27">
            <v>682</v>
          </cell>
          <cell r="D27">
            <v>76472</v>
          </cell>
          <cell r="E27" t="str">
            <v>30.09.97</v>
          </cell>
          <cell r="G27">
            <v>168000</v>
          </cell>
        </row>
        <row r="28">
          <cell r="E28">
            <v>78392</v>
          </cell>
        </row>
        <row r="29">
          <cell r="A29" t="str">
            <v>Sir Salimullah Med. College</v>
          </cell>
          <cell r="B29">
            <v>265</v>
          </cell>
          <cell r="C29" t="str">
            <v>06.05.96</v>
          </cell>
          <cell r="D29">
            <v>224000</v>
          </cell>
          <cell r="I29">
            <v>266700</v>
          </cell>
        </row>
        <row r="30">
          <cell r="A30" t="str">
            <v>DGMS</v>
          </cell>
          <cell r="B30">
            <v>324</v>
          </cell>
          <cell r="C30">
            <v>825</v>
          </cell>
          <cell r="D30">
            <v>64000</v>
          </cell>
          <cell r="E30" t="str">
            <v>15.12.97</v>
          </cell>
          <cell r="G30">
            <v>50000</v>
          </cell>
        </row>
        <row r="31">
          <cell r="C31">
            <v>4</v>
          </cell>
          <cell r="E31" t="str">
            <v>13.01.98</v>
          </cell>
          <cell r="G31">
            <v>200000</v>
          </cell>
        </row>
        <row r="32">
          <cell r="A32" t="str">
            <v>Bangladesh Rifles (BDR)</v>
          </cell>
          <cell r="B32">
            <v>685</v>
          </cell>
          <cell r="C32">
            <v>5</v>
          </cell>
          <cell r="D32">
            <v>115334.5</v>
          </cell>
          <cell r="E32" t="str">
            <v>13.01.99</v>
          </cell>
          <cell r="G32">
            <v>90000</v>
          </cell>
        </row>
        <row r="33">
          <cell r="C33">
            <v>17</v>
          </cell>
          <cell r="E33" t="str">
            <v>19.01.98</v>
          </cell>
          <cell r="G33">
            <v>111800</v>
          </cell>
        </row>
        <row r="34">
          <cell r="A34" t="str">
            <v>Rajshahi Medical  College</v>
          </cell>
          <cell r="B34">
            <v>425</v>
          </cell>
          <cell r="C34" t="str">
            <v>21.05.97</v>
          </cell>
          <cell r="D34">
            <v>185040</v>
          </cell>
          <cell r="I34">
            <v>451800</v>
          </cell>
        </row>
        <row r="35">
          <cell r="A35" t="str">
            <v>Bangladesh Railway, Rajshahi</v>
          </cell>
          <cell r="C35">
            <v>779</v>
          </cell>
          <cell r="E35" t="str">
            <v>20.11.97</v>
          </cell>
          <cell r="G35">
            <v>1920</v>
          </cell>
        </row>
        <row r="36">
          <cell r="A36" t="str">
            <v>Diabetic Association , Shahbag</v>
          </cell>
          <cell r="B36">
            <v>478</v>
          </cell>
          <cell r="C36">
            <v>780</v>
          </cell>
          <cell r="D36">
            <v>15910.65</v>
          </cell>
          <cell r="E36" t="str">
            <v>20.11.97</v>
          </cell>
          <cell r="G36">
            <v>76472</v>
          </cell>
        </row>
        <row r="37">
          <cell r="A37" t="str">
            <v>Dhaka</v>
          </cell>
          <cell r="B37">
            <v>498</v>
          </cell>
          <cell r="C37" t="str">
            <v>21.07.97</v>
          </cell>
          <cell r="D37">
            <v>13741.2</v>
          </cell>
          <cell r="I37">
            <v>78392</v>
          </cell>
        </row>
        <row r="38">
          <cell r="A38" t="str">
            <v>Sir Salimullah Med. College</v>
          </cell>
          <cell r="B38">
            <v>766</v>
          </cell>
          <cell r="C38">
            <v>265</v>
          </cell>
          <cell r="D38">
            <v>47731.95</v>
          </cell>
          <cell r="E38" t="str">
            <v>06.05.96</v>
          </cell>
          <cell r="G38">
            <v>224000</v>
          </cell>
        </row>
        <row r="39">
          <cell r="C39">
            <v>324</v>
          </cell>
          <cell r="E39" t="str">
            <v>12.05.97</v>
          </cell>
          <cell r="G39">
            <v>64000</v>
          </cell>
        </row>
        <row r="40">
          <cell r="A40" t="str">
            <v>Infertility Management Service</v>
          </cell>
          <cell r="B40">
            <v>700</v>
          </cell>
          <cell r="C40" t="str">
            <v>20.10.97</v>
          </cell>
          <cell r="D40">
            <v>23880</v>
          </cell>
          <cell r="I40">
            <v>288000</v>
          </cell>
        </row>
        <row r="41">
          <cell r="A41" t="str">
            <v>Bangladesh Rifles (BDR)</v>
          </cell>
          <cell r="B41">
            <v>844</v>
          </cell>
          <cell r="C41">
            <v>685</v>
          </cell>
          <cell r="D41">
            <v>26160</v>
          </cell>
          <cell r="E41" t="str">
            <v>24.09.97</v>
          </cell>
          <cell r="G41">
            <v>115334.5</v>
          </cell>
        </row>
        <row r="42">
          <cell r="B42">
            <v>26</v>
          </cell>
          <cell r="C42">
            <v>37</v>
          </cell>
          <cell r="D42">
            <v>26160</v>
          </cell>
          <cell r="E42" t="str">
            <v>21.01.98</v>
          </cell>
          <cell r="G42">
            <v>15280</v>
          </cell>
        </row>
        <row r="43">
          <cell r="I43">
            <v>130614.5</v>
          </cell>
        </row>
        <row r="44">
          <cell r="A44" t="str">
            <v>Rajshahi Medical  College</v>
          </cell>
          <cell r="B44">
            <v>687</v>
          </cell>
          <cell r="C44">
            <v>425</v>
          </cell>
          <cell r="D44">
            <v>4860</v>
          </cell>
          <cell r="E44" t="str">
            <v>21.05.97</v>
          </cell>
          <cell r="G44">
            <v>185040</v>
          </cell>
        </row>
        <row r="45">
          <cell r="A45" t="str">
            <v>Dhanmondi, Dhaka</v>
          </cell>
          <cell r="B45">
            <v>817</v>
          </cell>
          <cell r="C45" t="str">
            <v>05.12.97</v>
          </cell>
          <cell r="D45">
            <v>26160</v>
          </cell>
          <cell r="I45">
            <v>185040</v>
          </cell>
        </row>
        <row r="46">
          <cell r="A46" t="str">
            <v>Diabetic Association , Shahbag</v>
          </cell>
          <cell r="B46">
            <v>818</v>
          </cell>
          <cell r="C46">
            <v>478</v>
          </cell>
          <cell r="D46">
            <v>39240</v>
          </cell>
          <cell r="E46" t="str">
            <v>10.07.97</v>
          </cell>
          <cell r="G46">
            <v>15910.65</v>
          </cell>
        </row>
        <row r="47">
          <cell r="A47" t="str">
            <v>Dhaka</v>
          </cell>
          <cell r="B47">
            <v>847</v>
          </cell>
          <cell r="C47">
            <v>498</v>
          </cell>
          <cell r="D47">
            <v>39240</v>
          </cell>
          <cell r="E47" t="str">
            <v>21.07.97</v>
          </cell>
          <cell r="G47">
            <v>13741.2</v>
          </cell>
        </row>
        <row r="48">
          <cell r="C48">
            <v>766</v>
          </cell>
          <cell r="E48" t="str">
            <v>20.11.97</v>
          </cell>
          <cell r="G48">
            <v>47731.95</v>
          </cell>
        </row>
        <row r="49">
          <cell r="I49">
            <v>77383.799999999988</v>
          </cell>
        </row>
        <row r="50">
          <cell r="A50" t="str">
            <v>Infertility Management Service</v>
          </cell>
          <cell r="C50">
            <v>844</v>
          </cell>
          <cell r="E50" t="str">
            <v>28.12.97</v>
          </cell>
          <cell r="G50">
            <v>26160</v>
          </cell>
        </row>
        <row r="51">
          <cell r="A51" t="str">
            <v>Dhanmondi, Dhaka</v>
          </cell>
          <cell r="C51">
            <v>26</v>
          </cell>
          <cell r="E51" t="str">
            <v>22.01.98</v>
          </cell>
          <cell r="G51">
            <v>26160</v>
          </cell>
        </row>
        <row r="52">
          <cell r="I52">
            <v>52320</v>
          </cell>
        </row>
        <row r="53">
          <cell r="A53" t="str">
            <v>Dipharm Research &amp; Service Centre</v>
          </cell>
          <cell r="C53">
            <v>687</v>
          </cell>
          <cell r="E53" t="str">
            <v>06.12.97</v>
          </cell>
          <cell r="G53">
            <v>4860</v>
          </cell>
        </row>
        <row r="54">
          <cell r="A54" t="str">
            <v>Dhanmondi, Dhaka</v>
          </cell>
          <cell r="C54">
            <v>817</v>
          </cell>
          <cell r="E54" t="str">
            <v>05.12.97</v>
          </cell>
          <cell r="G54">
            <v>26160</v>
          </cell>
        </row>
        <row r="55">
          <cell r="C55">
            <v>818</v>
          </cell>
          <cell r="E55" t="str">
            <v>10.12.97</v>
          </cell>
          <cell r="G55">
            <v>39240</v>
          </cell>
        </row>
        <row r="56">
          <cell r="C56">
            <v>847</v>
          </cell>
          <cell r="E56" t="str">
            <v>28.12.97</v>
          </cell>
          <cell r="G56">
            <v>39240</v>
          </cell>
        </row>
        <row r="57">
          <cell r="I57">
            <v>109500</v>
          </cell>
        </row>
        <row r="58">
          <cell r="I58" t="str">
            <v>===========</v>
          </cell>
        </row>
        <row r="59">
          <cell r="A59" t="str">
            <v>TOTAL OUTSTANDING AGAINST GOVT. INST. SALES</v>
          </cell>
          <cell r="I59">
            <v>2828460.3</v>
          </cell>
        </row>
        <row r="60">
          <cell r="I60" t="str">
            <v>===========</v>
          </cell>
        </row>
        <row r="78">
          <cell r="A78" t="str">
            <v>ORGANON (BANGLADESH) LIMITED</v>
          </cell>
        </row>
        <row r="79">
          <cell r="A79" t="str">
            <v>SCHEDULE OF OUTSTANDING GOVT. INSTITUTE/HOSPITALS</v>
          </cell>
        </row>
        <row r="80">
          <cell r="A80" t="str">
            <v>AS ON  28TH  FEBRUARY 1998</v>
          </cell>
        </row>
        <row r="81">
          <cell r="I81" t="str">
            <v>08.03.98</v>
          </cell>
        </row>
        <row r="82">
          <cell r="A82" t="str">
            <v>NAME OF INST,/ HOSP.</v>
          </cell>
          <cell r="C82" t="str">
            <v>INVOICE</v>
          </cell>
          <cell r="G82" t="str">
            <v>AMOUNT</v>
          </cell>
          <cell r="I82" t="str">
            <v>AMOUNT</v>
          </cell>
        </row>
        <row r="83">
          <cell r="C83" t="str">
            <v>NO</v>
          </cell>
          <cell r="E83" t="str">
            <v>DATE</v>
          </cell>
          <cell r="G83" t="str">
            <v>(TAKA)</v>
          </cell>
          <cell r="I83" t="str">
            <v>(TAKA)</v>
          </cell>
        </row>
        <row r="84">
          <cell r="A84" t="str">
            <v>Dhaka Medical College Hos.</v>
          </cell>
          <cell r="C84">
            <v>198</v>
          </cell>
          <cell r="E84" t="str">
            <v>25.03.97</v>
          </cell>
          <cell r="G84">
            <v>66700</v>
          </cell>
        </row>
        <row r="85">
          <cell r="C85">
            <v>253</v>
          </cell>
          <cell r="E85" t="str">
            <v>09.04.97</v>
          </cell>
          <cell r="G85">
            <v>5400</v>
          </cell>
        </row>
        <row r="86">
          <cell r="C86">
            <v>290</v>
          </cell>
          <cell r="E86" t="str">
            <v>29.04.97</v>
          </cell>
          <cell r="G86">
            <v>133400</v>
          </cell>
        </row>
        <row r="87">
          <cell r="C87">
            <v>458</v>
          </cell>
          <cell r="E87" t="str">
            <v>29.06.97</v>
          </cell>
          <cell r="G87">
            <v>66700</v>
          </cell>
        </row>
        <row r="88">
          <cell r="C88">
            <v>536</v>
          </cell>
          <cell r="E88" t="str">
            <v>31.07.97</v>
          </cell>
          <cell r="G88">
            <v>148000</v>
          </cell>
        </row>
        <row r="89">
          <cell r="C89">
            <v>544</v>
          </cell>
          <cell r="E89" t="str">
            <v>10.08.97</v>
          </cell>
          <cell r="G89">
            <v>129000</v>
          </cell>
        </row>
        <row r="90">
          <cell r="C90">
            <v>545</v>
          </cell>
          <cell r="E90" t="str">
            <v>10.08.97</v>
          </cell>
          <cell r="G90">
            <v>92520</v>
          </cell>
        </row>
        <row r="91">
          <cell r="C91">
            <v>683</v>
          </cell>
          <cell r="E91" t="str">
            <v>30.09.97</v>
          </cell>
          <cell r="G91">
            <v>10800</v>
          </cell>
        </row>
        <row r="92">
          <cell r="C92">
            <v>690</v>
          </cell>
          <cell r="E92" t="str">
            <v>07.10.97</v>
          </cell>
          <cell r="G92">
            <v>46260</v>
          </cell>
        </row>
        <row r="93">
          <cell r="C93">
            <v>756</v>
          </cell>
          <cell r="E93" t="str">
            <v>29.10.97</v>
          </cell>
          <cell r="G93">
            <v>228000</v>
          </cell>
        </row>
        <row r="94">
          <cell r="C94">
            <v>843</v>
          </cell>
          <cell r="E94" t="str">
            <v>28.12.97</v>
          </cell>
          <cell r="G94">
            <v>181930</v>
          </cell>
        </row>
        <row r="95">
          <cell r="C95">
            <v>55</v>
          </cell>
          <cell r="E95" t="str">
            <v>26.01.98</v>
          </cell>
          <cell r="G95">
            <v>80000</v>
          </cell>
        </row>
        <row r="96">
          <cell r="I96">
            <v>1188710</v>
          </cell>
        </row>
        <row r="97">
          <cell r="A97" t="str">
            <v>IPGM&amp;R</v>
          </cell>
          <cell r="C97">
            <v>658</v>
          </cell>
          <cell r="E97" t="str">
            <v>24.09.96</v>
          </cell>
          <cell r="G97">
            <v>32000</v>
          </cell>
        </row>
        <row r="98">
          <cell r="C98">
            <v>659</v>
          </cell>
          <cell r="E98" t="str">
            <v>24.09.96</v>
          </cell>
          <cell r="G98">
            <v>66700</v>
          </cell>
        </row>
        <row r="99">
          <cell r="C99">
            <v>682</v>
          </cell>
          <cell r="E99" t="str">
            <v>30.09.97</v>
          </cell>
          <cell r="G99">
            <v>168000</v>
          </cell>
        </row>
        <row r="101">
          <cell r="I101">
            <v>266700</v>
          </cell>
        </row>
        <row r="102">
          <cell r="A102" t="str">
            <v>DGMS</v>
          </cell>
          <cell r="C102">
            <v>825</v>
          </cell>
          <cell r="E102" t="str">
            <v>15.12.97</v>
          </cell>
          <cell r="G102">
            <v>50000</v>
          </cell>
        </row>
        <row r="103">
          <cell r="C103">
            <v>4</v>
          </cell>
          <cell r="E103" t="str">
            <v>13.01.98</v>
          </cell>
          <cell r="G103">
            <v>200000</v>
          </cell>
        </row>
        <row r="104">
          <cell r="C104">
            <v>5</v>
          </cell>
          <cell r="E104" t="str">
            <v>13.01.99</v>
          </cell>
          <cell r="G104">
            <v>90000</v>
          </cell>
        </row>
        <row r="105">
          <cell r="C105">
            <v>17</v>
          </cell>
          <cell r="E105" t="str">
            <v>19.01.98</v>
          </cell>
          <cell r="G105">
            <v>111800</v>
          </cell>
        </row>
        <row r="106">
          <cell r="I106">
            <v>451800</v>
          </cell>
        </row>
        <row r="107">
          <cell r="A107" t="str">
            <v>Sir Salimullah Med. College</v>
          </cell>
          <cell r="C107">
            <v>265</v>
          </cell>
          <cell r="E107" t="str">
            <v>06.05.96</v>
          </cell>
          <cell r="G107">
            <v>224000</v>
          </cell>
        </row>
        <row r="108">
          <cell r="C108">
            <v>324</v>
          </cell>
          <cell r="E108" t="str">
            <v>12.05.97</v>
          </cell>
          <cell r="G108">
            <v>64000</v>
          </cell>
        </row>
        <row r="109">
          <cell r="I109">
            <v>288000</v>
          </cell>
        </row>
        <row r="110">
          <cell r="A110" t="str">
            <v>Bangladesh Rifles (BDR)</v>
          </cell>
          <cell r="C110">
            <v>685</v>
          </cell>
          <cell r="E110" t="str">
            <v>24.09.97</v>
          </cell>
          <cell r="G110">
            <v>115334.5</v>
          </cell>
        </row>
        <row r="111">
          <cell r="C111">
            <v>37</v>
          </cell>
          <cell r="E111" t="str">
            <v>21.01.98</v>
          </cell>
          <cell r="G111">
            <v>15280</v>
          </cell>
        </row>
        <row r="112">
          <cell r="I112">
            <v>130614.5</v>
          </cell>
        </row>
        <row r="113">
          <cell r="A113" t="str">
            <v>Rajshahi Medical  College</v>
          </cell>
          <cell r="C113">
            <v>425</v>
          </cell>
          <cell r="E113" t="str">
            <v>21.05.97</v>
          </cell>
          <cell r="G113">
            <v>185040</v>
          </cell>
        </row>
        <row r="114">
          <cell r="C114">
            <v>114</v>
          </cell>
          <cell r="E114" t="str">
            <v>23.02.98</v>
          </cell>
          <cell r="G114">
            <v>138780</v>
          </cell>
        </row>
        <row r="115">
          <cell r="C115">
            <v>115</v>
          </cell>
          <cell r="E115" t="str">
            <v>23.02.98</v>
          </cell>
          <cell r="G115">
            <v>18000</v>
          </cell>
        </row>
        <row r="116">
          <cell r="I116">
            <v>341820</v>
          </cell>
        </row>
        <row r="117">
          <cell r="A117" t="str">
            <v>Diabetic Association , Shahbag</v>
          </cell>
          <cell r="C117">
            <v>478</v>
          </cell>
          <cell r="E117" t="str">
            <v>10.07.97</v>
          </cell>
          <cell r="G117">
            <v>15910.65</v>
          </cell>
        </row>
        <row r="118">
          <cell r="A118" t="str">
            <v>Dhaka</v>
          </cell>
          <cell r="C118">
            <v>498</v>
          </cell>
          <cell r="E118" t="str">
            <v>21.07.97</v>
          </cell>
          <cell r="G118">
            <v>13741.2</v>
          </cell>
        </row>
        <row r="120">
          <cell r="I120">
            <v>29651.85</v>
          </cell>
        </row>
        <row r="121">
          <cell r="A121" t="str">
            <v>Infertility Management Service</v>
          </cell>
          <cell r="C121">
            <v>26</v>
          </cell>
          <cell r="E121" t="str">
            <v>22.01.98</v>
          </cell>
          <cell r="G121">
            <v>26160</v>
          </cell>
        </row>
        <row r="122">
          <cell r="A122" t="str">
            <v>Dhanmondi, Dhaka</v>
          </cell>
          <cell r="C122">
            <v>132</v>
          </cell>
          <cell r="E122" t="str">
            <v>25.02.98</v>
          </cell>
          <cell r="G122">
            <v>39240</v>
          </cell>
        </row>
        <row r="123">
          <cell r="I123">
            <v>65400</v>
          </cell>
        </row>
        <row r="124">
          <cell r="A124" t="str">
            <v>Dipharm Research &amp; Service Centre</v>
          </cell>
          <cell r="C124">
            <v>687</v>
          </cell>
          <cell r="E124" t="str">
            <v>06.12.97</v>
          </cell>
          <cell r="G124">
            <v>4860</v>
          </cell>
        </row>
        <row r="125">
          <cell r="A125" t="str">
            <v>Dhanmondi, Dhaka</v>
          </cell>
          <cell r="C125">
            <v>817</v>
          </cell>
          <cell r="E125" t="str">
            <v>05.12.97</v>
          </cell>
          <cell r="G125">
            <v>26160</v>
          </cell>
        </row>
        <row r="126">
          <cell r="C126">
            <v>818</v>
          </cell>
          <cell r="E126" t="str">
            <v>10.12.97</v>
          </cell>
          <cell r="G126">
            <v>39240</v>
          </cell>
        </row>
        <row r="127">
          <cell r="C127">
            <v>847</v>
          </cell>
          <cell r="E127" t="str">
            <v>28.12.97</v>
          </cell>
          <cell r="G127">
            <v>39240</v>
          </cell>
        </row>
        <row r="128">
          <cell r="C128">
            <v>59</v>
          </cell>
          <cell r="E128" t="str">
            <v>05.02.98</v>
          </cell>
          <cell r="G128">
            <v>26160</v>
          </cell>
        </row>
        <row r="129">
          <cell r="C129">
            <v>60</v>
          </cell>
          <cell r="E129" t="str">
            <v>09.02.98</v>
          </cell>
          <cell r="G129">
            <v>52320</v>
          </cell>
        </row>
        <row r="130">
          <cell r="C130">
            <v>111</v>
          </cell>
          <cell r="E130" t="str">
            <v>19.02.98</v>
          </cell>
          <cell r="G130">
            <v>52320</v>
          </cell>
          <cell r="J130">
            <v>2762696.35</v>
          </cell>
        </row>
        <row r="131">
          <cell r="I131">
            <v>240300</v>
          </cell>
        </row>
        <row r="132">
          <cell r="I132" t="str">
            <v>===========</v>
          </cell>
        </row>
        <row r="133">
          <cell r="A133" t="str">
            <v>TOTAL OUTSTANDING AGAINST GOVT. INST. SALES</v>
          </cell>
          <cell r="I133">
            <v>3002996.35</v>
          </cell>
        </row>
        <row r="134">
          <cell r="I134" t="str">
            <v>===========</v>
          </cell>
        </row>
      </sheetData>
      <sheetData sheetId="1"/>
      <sheetData sheetId="2"/>
      <sheetData sheetId="3"/>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 val="G_Input"/>
      <sheetName val="Total"/>
    </sheetNames>
    <sheetDataSet>
      <sheetData sheetId="0">
        <row r="2">
          <cell r="D2" t="str">
            <v>ORGANON ( BANGLADESH ) LIMITED</v>
          </cell>
        </row>
        <row r="3">
          <cell r="D3" t="str">
            <v>STATEMENT OF FLEXIBLE S &amp; D COST AS ON  JULY 31, 1999</v>
          </cell>
        </row>
        <row r="4">
          <cell r="D4" t="str">
            <v>BDT  x  1000</v>
          </cell>
        </row>
        <row r="5">
          <cell r="A5" t="str">
            <v>ORGANON</v>
          </cell>
          <cell r="B5" t="str">
            <v xml:space="preserve">     COST OF HEAD</v>
          </cell>
          <cell r="D5" t="str">
            <v>Actual Amount Spent</v>
          </cell>
          <cell r="E5" t="str">
            <v>Bill in  Hand</v>
          </cell>
          <cell r="F5" t="str">
            <v>Order in Hand</v>
          </cell>
          <cell r="G5" t="str">
            <v>Total expenses</v>
          </cell>
          <cell r="H5" t="str">
            <v>Budget</v>
          </cell>
          <cell r="I5" t="str">
            <v>Fund Available</v>
          </cell>
        </row>
        <row r="6">
          <cell r="B6" t="str">
            <v>Advertisement</v>
          </cell>
          <cell r="D6">
            <v>1361</v>
          </cell>
          <cell r="E6">
            <v>162</v>
          </cell>
          <cell r="F6">
            <v>127</v>
          </cell>
          <cell r="G6">
            <v>1650</v>
          </cell>
          <cell r="H6">
            <v>5600</v>
          </cell>
          <cell r="I6">
            <v>3950</v>
          </cell>
        </row>
        <row r="7">
          <cell r="B7" t="str">
            <v>Congress/Symposia</v>
          </cell>
          <cell r="D7">
            <v>323</v>
          </cell>
          <cell r="E7">
            <v>123</v>
          </cell>
          <cell r="G7">
            <v>446</v>
          </cell>
          <cell r="H7">
            <v>725</v>
          </cell>
          <cell r="I7">
            <v>279</v>
          </cell>
        </row>
        <row r="8">
          <cell r="B8" t="str">
            <v>Samples</v>
          </cell>
          <cell r="D8">
            <v>2075</v>
          </cell>
          <cell r="E8">
            <v>500</v>
          </cell>
          <cell r="G8">
            <v>2575</v>
          </cell>
          <cell r="H8">
            <v>6225</v>
          </cell>
          <cell r="I8">
            <v>3650</v>
          </cell>
        </row>
        <row r="9">
          <cell r="B9" t="str">
            <v>Detailing Aid</v>
          </cell>
          <cell r="D9">
            <v>488</v>
          </cell>
          <cell r="E9">
            <v>465</v>
          </cell>
          <cell r="F9">
            <v>125</v>
          </cell>
          <cell r="G9">
            <v>1078</v>
          </cell>
          <cell r="H9">
            <v>2550</v>
          </cell>
          <cell r="I9">
            <v>1472</v>
          </cell>
        </row>
        <row r="10">
          <cell r="B10" t="str">
            <v>Doctors Group Meeting</v>
          </cell>
          <cell r="D10">
            <v>92</v>
          </cell>
          <cell r="E10">
            <v>0</v>
          </cell>
          <cell r="G10">
            <v>92</v>
          </cell>
          <cell r="H10">
            <v>410</v>
          </cell>
          <cell r="I10">
            <v>318</v>
          </cell>
        </row>
        <row r="11">
          <cell r="B11" t="str">
            <v>Others</v>
          </cell>
          <cell r="D11">
            <v>80</v>
          </cell>
          <cell r="E11">
            <v>0</v>
          </cell>
          <cell r="G11">
            <v>80</v>
          </cell>
          <cell r="H11">
            <v>375</v>
          </cell>
          <cell r="I11">
            <v>295</v>
          </cell>
        </row>
        <row r="12">
          <cell r="B12" t="str">
            <v>TOTAL S&amp;D COST (9B-2)</v>
          </cell>
          <cell r="D12">
            <v>4419</v>
          </cell>
          <cell r="E12">
            <v>1250</v>
          </cell>
          <cell r="F12">
            <v>252</v>
          </cell>
          <cell r="G12">
            <v>5921</v>
          </cell>
          <cell r="H12">
            <v>15885</v>
          </cell>
          <cell r="I12">
            <v>9964</v>
          </cell>
        </row>
        <row r="15">
          <cell r="A15" t="str">
            <v>TEKNIKA</v>
          </cell>
        </row>
        <row r="16">
          <cell r="B16" t="str">
            <v>Advertisement</v>
          </cell>
          <cell r="G16">
            <v>0</v>
          </cell>
          <cell r="H16">
            <v>55</v>
          </cell>
          <cell r="I16">
            <v>55</v>
          </cell>
        </row>
        <row r="17">
          <cell r="B17" t="str">
            <v>Congress/Symposia</v>
          </cell>
          <cell r="D17">
            <v>110</v>
          </cell>
          <cell r="G17">
            <v>110</v>
          </cell>
          <cell r="H17">
            <v>0</v>
          </cell>
          <cell r="I17">
            <v>-110</v>
          </cell>
        </row>
        <row r="18">
          <cell r="B18" t="str">
            <v>Samples</v>
          </cell>
          <cell r="D18">
            <v>3</v>
          </cell>
          <cell r="G18">
            <v>3</v>
          </cell>
          <cell r="H18">
            <v>334</v>
          </cell>
          <cell r="I18">
            <v>331</v>
          </cell>
        </row>
        <row r="19">
          <cell r="B19" t="str">
            <v>Detailing Aid</v>
          </cell>
          <cell r="D19">
            <v>20</v>
          </cell>
          <cell r="G19">
            <v>20</v>
          </cell>
          <cell r="H19">
            <v>63</v>
          </cell>
          <cell r="I19">
            <v>43</v>
          </cell>
        </row>
        <row r="20">
          <cell r="B20" t="str">
            <v>Doctors Group Meeting</v>
          </cell>
          <cell r="G20">
            <v>0</v>
          </cell>
          <cell r="H20">
            <v>42</v>
          </cell>
          <cell r="I20">
            <v>42</v>
          </cell>
        </row>
        <row r="21">
          <cell r="B21" t="str">
            <v>Others</v>
          </cell>
          <cell r="D21">
            <v>16</v>
          </cell>
          <cell r="G21">
            <v>16</v>
          </cell>
          <cell r="H21">
            <v>328</v>
          </cell>
          <cell r="I21">
            <v>312</v>
          </cell>
        </row>
        <row r="22">
          <cell r="B22" t="str">
            <v>TOTAL S&amp;D COST (9B-2)</v>
          </cell>
          <cell r="D22">
            <v>149</v>
          </cell>
          <cell r="E22">
            <v>0</v>
          </cell>
          <cell r="F22">
            <v>0</v>
          </cell>
          <cell r="G22">
            <v>149</v>
          </cell>
          <cell r="H22">
            <v>822</v>
          </cell>
          <cell r="I22">
            <v>673</v>
          </cell>
        </row>
      </sheetData>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ssumptions"/>
      <sheetName val="Analysis"/>
      <sheetName val="BS"/>
      <sheetName val="IS"/>
      <sheetName val="CF"/>
      <sheetName val="Revenue"/>
      <sheetName val="Costs"/>
      <sheetName val="CapEx"/>
      <sheetName val="Depreciation"/>
      <sheetName val="Tax"/>
      <sheetName val="Financing"/>
      <sheetName val="references"/>
      <sheetName val="proforma"/>
      <sheetName val="PnL detail"/>
      <sheetName val="sales 9-12.3.8 (2)"/>
      <sheetName val="July"/>
      <sheetName val="Report with Pending"/>
      <sheetName val="Despatch"/>
      <sheetName val="Total"/>
      <sheetName val="PPV by Material Type NZ"/>
    </sheetNames>
    <sheetDataSet>
      <sheetData sheetId="0" refreshError="1"/>
      <sheetData sheetId="1" refreshError="1">
        <row r="2">
          <cell r="B2">
            <v>1998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 Loan ded.Nov'97"/>
    </sheetNames>
    <sheetDataSet>
      <sheetData sheetId="0">
        <row r="2">
          <cell r="A2" t="str">
            <v>ORGANON(BANGLADESH) LIMITED</v>
          </cell>
        </row>
        <row r="3">
          <cell r="A3" t="str">
            <v>STATEMENT OF  GENERAL &amp;  P.F  LOAN DEDUCTION  FOR THE MONTH OF  NOVEMBER'1997</v>
          </cell>
        </row>
        <row r="5">
          <cell r="D5" t="str">
            <v>P R O V I D E N T   F U N D</v>
          </cell>
          <cell r="E5" t="str">
            <v>P R O V I D E N T   F U N D</v>
          </cell>
          <cell r="F5" t="str">
            <v>P R O V I D E N T   F U N D</v>
          </cell>
          <cell r="J5" t="str">
            <v>G E N E R A L       L O A N</v>
          </cell>
          <cell r="K5" t="str">
            <v>G E N E R A L       L O A N</v>
          </cell>
          <cell r="M5" t="str">
            <v>G E N E R A L       L O A N</v>
          </cell>
        </row>
        <row r="6">
          <cell r="A6" t="str">
            <v>SL</v>
          </cell>
          <cell r="B6" t="str">
            <v>NAME OF THE EMPLOYEES</v>
          </cell>
          <cell r="C6" t="str">
            <v>Opening</v>
          </cell>
          <cell r="D6" t="str">
            <v>Opening</v>
          </cell>
          <cell r="E6" t="str">
            <v>Opening</v>
          </cell>
          <cell r="F6" t="str">
            <v>Opening</v>
          </cell>
          <cell r="G6" t="str">
            <v xml:space="preserve">Monthly </v>
          </cell>
          <cell r="H6" t="str">
            <v xml:space="preserve">Closing </v>
          </cell>
          <cell r="I6" t="str">
            <v>Opening</v>
          </cell>
          <cell r="J6" t="str">
            <v>Opening</v>
          </cell>
          <cell r="K6" t="str">
            <v>Opening</v>
          </cell>
          <cell r="L6" t="str">
            <v xml:space="preserve">Monthly </v>
          </cell>
          <cell r="M6" t="str">
            <v>Opening</v>
          </cell>
          <cell r="N6" t="str">
            <v xml:space="preserve">Closing </v>
          </cell>
        </row>
        <row r="7">
          <cell r="A7" t="str">
            <v>NO</v>
          </cell>
          <cell r="C7" t="str">
            <v xml:space="preserve">Balance as on </v>
          </cell>
          <cell r="D7" t="str">
            <v xml:space="preserve">Balance as on </v>
          </cell>
          <cell r="E7" t="str">
            <v xml:space="preserve">Balance as on </v>
          </cell>
          <cell r="F7" t="str">
            <v xml:space="preserve">Balance as on </v>
          </cell>
          <cell r="G7" t="str">
            <v>Deduction</v>
          </cell>
          <cell r="H7" t="str">
            <v xml:space="preserve">Balance as on </v>
          </cell>
          <cell r="I7" t="str">
            <v xml:space="preserve">Balance as on </v>
          </cell>
          <cell r="J7" t="str">
            <v xml:space="preserve">Balance as on </v>
          </cell>
          <cell r="K7" t="str">
            <v xml:space="preserve">Balance as on </v>
          </cell>
          <cell r="L7" t="str">
            <v>Deduction</v>
          </cell>
          <cell r="M7" t="str">
            <v xml:space="preserve">Balance as on </v>
          </cell>
          <cell r="N7" t="str">
            <v xml:space="preserve">Balance as on </v>
          </cell>
        </row>
        <row r="8">
          <cell r="C8" t="str">
            <v>01.08.97</v>
          </cell>
          <cell r="D8" t="str">
            <v>01.09.97</v>
          </cell>
          <cell r="E8" t="str">
            <v>01.10.97</v>
          </cell>
          <cell r="F8" t="str">
            <v>01.11.97</v>
          </cell>
          <cell r="H8" t="str">
            <v>30.11.97</v>
          </cell>
          <cell r="I8" t="str">
            <v>01.08.97</v>
          </cell>
          <cell r="J8" t="str">
            <v>01.10.97</v>
          </cell>
          <cell r="K8" t="str">
            <v>01.11.97</v>
          </cell>
          <cell r="M8" t="str">
            <v>01.09.97</v>
          </cell>
          <cell r="N8" t="str">
            <v>30.11.97</v>
          </cell>
        </row>
        <row r="10">
          <cell r="B10" t="str">
            <v>EXECUTIVES :</v>
          </cell>
        </row>
        <row r="12">
          <cell r="A12">
            <v>1</v>
          </cell>
          <cell r="B12" t="str">
            <v>MR.K.ALI ARSHAD  *</v>
          </cell>
          <cell r="C12">
            <v>870476</v>
          </cell>
          <cell r="D12">
            <v>806328</v>
          </cell>
          <cell r="E12">
            <v>742180</v>
          </cell>
          <cell r="F12">
            <v>678032</v>
          </cell>
          <cell r="G12">
            <v>35648</v>
          </cell>
          <cell r="H12">
            <v>613884</v>
          </cell>
          <cell r="L12">
            <v>0</v>
          </cell>
          <cell r="M12">
            <v>0</v>
          </cell>
          <cell r="N12">
            <v>0</v>
          </cell>
        </row>
        <row r="13">
          <cell r="A13">
            <v>2</v>
          </cell>
          <cell r="B13" t="str">
            <v>MR.P.L.CHOWDHURY</v>
          </cell>
          <cell r="E13">
            <v>0</v>
          </cell>
          <cell r="F13">
            <v>0</v>
          </cell>
          <cell r="G13">
            <v>0</v>
          </cell>
          <cell r="L13">
            <v>0</v>
          </cell>
          <cell r="M13">
            <v>0</v>
          </cell>
          <cell r="N13">
            <v>0</v>
          </cell>
        </row>
        <row r="14">
          <cell r="A14">
            <v>3</v>
          </cell>
          <cell r="B14" t="str">
            <v>MR.MD.AYUB ALI</v>
          </cell>
          <cell r="C14">
            <v>146550</v>
          </cell>
          <cell r="D14">
            <v>137200</v>
          </cell>
          <cell r="E14">
            <v>127850</v>
          </cell>
          <cell r="F14">
            <v>118500</v>
          </cell>
          <cell r="G14">
            <v>9350</v>
          </cell>
          <cell r="H14">
            <v>109150</v>
          </cell>
          <cell r="I14">
            <v>13000</v>
          </cell>
          <cell r="J14">
            <v>0</v>
          </cell>
          <cell r="K14">
            <v>0</v>
          </cell>
          <cell r="L14">
            <v>0</v>
          </cell>
          <cell r="M14">
            <v>6000</v>
          </cell>
          <cell r="N14">
            <v>0</v>
          </cell>
        </row>
        <row r="15">
          <cell r="A15">
            <v>4</v>
          </cell>
          <cell r="B15" t="str">
            <v>MR.BAZLUR RAHIM</v>
          </cell>
          <cell r="C15">
            <v>0</v>
          </cell>
          <cell r="D15">
            <v>280000</v>
          </cell>
          <cell r="E15">
            <v>268333</v>
          </cell>
          <cell r="F15">
            <v>256666</v>
          </cell>
          <cell r="G15">
            <v>11667</v>
          </cell>
          <cell r="H15">
            <v>244999</v>
          </cell>
          <cell r="J15">
            <v>0</v>
          </cell>
          <cell r="K15">
            <v>0</v>
          </cell>
          <cell r="L15">
            <v>0</v>
          </cell>
          <cell r="M15">
            <v>0</v>
          </cell>
          <cell r="N15">
            <v>0</v>
          </cell>
        </row>
        <row r="16">
          <cell r="A16">
            <v>5</v>
          </cell>
          <cell r="B16" t="str">
            <v>MR.MOHITUDDIN AHMED</v>
          </cell>
          <cell r="C16">
            <v>44006</v>
          </cell>
          <cell r="D16">
            <v>34673</v>
          </cell>
          <cell r="E16">
            <v>25340</v>
          </cell>
          <cell r="F16">
            <v>16007</v>
          </cell>
          <cell r="G16">
            <v>9333</v>
          </cell>
          <cell r="H16">
            <v>6674</v>
          </cell>
          <cell r="J16">
            <v>0</v>
          </cell>
          <cell r="K16">
            <v>0</v>
          </cell>
          <cell r="L16">
            <v>0</v>
          </cell>
          <cell r="M16">
            <v>0</v>
          </cell>
          <cell r="N16">
            <v>0</v>
          </cell>
        </row>
        <row r="17">
          <cell r="A17">
            <v>6</v>
          </cell>
          <cell r="B17" t="str">
            <v xml:space="preserve">MR.PAUL COSTA </v>
          </cell>
          <cell r="C17">
            <v>154000</v>
          </cell>
          <cell r="D17">
            <v>154000</v>
          </cell>
          <cell r="E17">
            <v>0</v>
          </cell>
          <cell r="F17">
            <v>0</v>
          </cell>
          <cell r="G17">
            <v>0</v>
          </cell>
          <cell r="H17">
            <v>0</v>
          </cell>
          <cell r="J17">
            <v>0</v>
          </cell>
          <cell r="K17">
            <v>0</v>
          </cell>
          <cell r="L17">
            <v>0</v>
          </cell>
          <cell r="M17">
            <v>0</v>
          </cell>
          <cell r="N17">
            <v>0</v>
          </cell>
        </row>
        <row r="18">
          <cell r="A18">
            <v>7</v>
          </cell>
          <cell r="B18" t="str">
            <v>MR. FAZLUL KARIM KHAN</v>
          </cell>
          <cell r="C18">
            <v>0</v>
          </cell>
          <cell r="D18">
            <v>0</v>
          </cell>
          <cell r="E18">
            <v>0</v>
          </cell>
          <cell r="F18">
            <v>0</v>
          </cell>
          <cell r="G18">
            <v>0</v>
          </cell>
          <cell r="H18">
            <v>0</v>
          </cell>
          <cell r="I18">
            <v>280000</v>
          </cell>
          <cell r="J18">
            <v>270000</v>
          </cell>
          <cell r="K18">
            <v>265000</v>
          </cell>
          <cell r="L18">
            <v>5000</v>
          </cell>
          <cell r="M18">
            <v>275000</v>
          </cell>
          <cell r="N18">
            <v>260000</v>
          </cell>
        </row>
        <row r="19">
          <cell r="A19">
            <v>8</v>
          </cell>
          <cell r="B19" t="str">
            <v>MR. KH.MD. SANAUL HAQUE</v>
          </cell>
          <cell r="D19">
            <v>0</v>
          </cell>
          <cell r="E19">
            <v>0</v>
          </cell>
          <cell r="F19">
            <v>0</v>
          </cell>
          <cell r="G19">
            <v>0</v>
          </cell>
          <cell r="H19">
            <v>0</v>
          </cell>
          <cell r="I19">
            <v>216664</v>
          </cell>
          <cell r="J19">
            <v>208330</v>
          </cell>
          <cell r="K19">
            <v>204163</v>
          </cell>
          <cell r="L19">
            <v>4167</v>
          </cell>
          <cell r="M19">
            <v>212497</v>
          </cell>
          <cell r="N19">
            <v>199996</v>
          </cell>
        </row>
        <row r="20">
          <cell r="A20">
            <v>9</v>
          </cell>
          <cell r="B20" t="str">
            <v>MRS. SN AHMED</v>
          </cell>
          <cell r="C20">
            <v>4674</v>
          </cell>
          <cell r="D20">
            <v>2341</v>
          </cell>
          <cell r="E20">
            <v>0</v>
          </cell>
          <cell r="F20">
            <v>0</v>
          </cell>
          <cell r="G20">
            <v>0</v>
          </cell>
          <cell r="H20">
            <v>0</v>
          </cell>
          <cell r="J20">
            <v>0</v>
          </cell>
          <cell r="K20">
            <v>0</v>
          </cell>
          <cell r="L20">
            <v>0</v>
          </cell>
          <cell r="M20">
            <v>0</v>
          </cell>
          <cell r="N20">
            <v>0</v>
          </cell>
        </row>
        <row r="21">
          <cell r="A21">
            <v>10</v>
          </cell>
          <cell r="B21" t="str">
            <v>MR.MD.KORBAN ALI</v>
          </cell>
          <cell r="C21">
            <v>278787</v>
          </cell>
          <cell r="D21">
            <v>270740</v>
          </cell>
          <cell r="E21">
            <v>262693</v>
          </cell>
          <cell r="F21">
            <v>254646</v>
          </cell>
          <cell r="G21">
            <v>8047</v>
          </cell>
          <cell r="H21">
            <v>246599</v>
          </cell>
          <cell r="J21">
            <v>0</v>
          </cell>
          <cell r="K21">
            <v>0</v>
          </cell>
          <cell r="L21">
            <v>0</v>
          </cell>
          <cell r="M21">
            <v>0</v>
          </cell>
          <cell r="N21">
            <v>0</v>
          </cell>
        </row>
        <row r="22">
          <cell r="A22">
            <v>11</v>
          </cell>
          <cell r="B22" t="str">
            <v>MR. MOHIUDDIN BHUIYAN</v>
          </cell>
          <cell r="C22">
            <v>61800</v>
          </cell>
          <cell r="D22">
            <v>57600</v>
          </cell>
          <cell r="E22">
            <v>53400</v>
          </cell>
          <cell r="F22">
            <v>49200</v>
          </cell>
          <cell r="G22">
            <v>4200</v>
          </cell>
          <cell r="H22">
            <v>45000</v>
          </cell>
          <cell r="J22">
            <v>0</v>
          </cell>
          <cell r="K22">
            <v>0</v>
          </cell>
          <cell r="L22">
            <v>0</v>
          </cell>
          <cell r="M22">
            <v>0</v>
          </cell>
          <cell r="N22">
            <v>0</v>
          </cell>
        </row>
        <row r="23">
          <cell r="A23">
            <v>12</v>
          </cell>
          <cell r="B23" t="str">
            <v>MR. M.A QAIYUM</v>
          </cell>
          <cell r="C23">
            <v>76650</v>
          </cell>
          <cell r="D23">
            <v>71980</v>
          </cell>
          <cell r="E23">
            <v>67310</v>
          </cell>
          <cell r="F23">
            <v>62640</v>
          </cell>
          <cell r="G23">
            <v>4670</v>
          </cell>
          <cell r="H23">
            <v>57970</v>
          </cell>
          <cell r="J23">
            <v>0</v>
          </cell>
          <cell r="K23">
            <v>0</v>
          </cell>
          <cell r="L23">
            <v>0</v>
          </cell>
          <cell r="M23">
            <v>0</v>
          </cell>
          <cell r="N23">
            <v>0</v>
          </cell>
        </row>
        <row r="24">
          <cell r="A24">
            <v>13</v>
          </cell>
          <cell r="B24" t="str">
            <v>MR.AMIRUL ISLAM</v>
          </cell>
          <cell r="D24">
            <v>0</v>
          </cell>
          <cell r="E24">
            <v>0</v>
          </cell>
          <cell r="F24">
            <v>0</v>
          </cell>
          <cell r="G24">
            <v>0</v>
          </cell>
          <cell r="H24">
            <v>0</v>
          </cell>
          <cell r="I24">
            <v>280000</v>
          </cell>
          <cell r="J24">
            <v>270000</v>
          </cell>
          <cell r="K24">
            <v>265000</v>
          </cell>
          <cell r="L24">
            <v>5000</v>
          </cell>
          <cell r="M24">
            <v>275000</v>
          </cell>
          <cell r="N24">
            <v>260000</v>
          </cell>
        </row>
        <row r="25">
          <cell r="A25">
            <v>14</v>
          </cell>
          <cell r="B25" t="str">
            <v>MR.T I M NURUL KABIR</v>
          </cell>
          <cell r="C25">
            <v>56760</v>
          </cell>
          <cell r="D25">
            <v>53680</v>
          </cell>
          <cell r="E25">
            <v>50600</v>
          </cell>
          <cell r="F25">
            <v>47520</v>
          </cell>
          <cell r="G25">
            <v>3080</v>
          </cell>
          <cell r="H25">
            <v>44440</v>
          </cell>
          <cell r="I25">
            <v>280000</v>
          </cell>
          <cell r="J25">
            <v>270000</v>
          </cell>
          <cell r="K25">
            <v>265000</v>
          </cell>
          <cell r="L25">
            <v>5000</v>
          </cell>
          <cell r="M25">
            <v>275000</v>
          </cell>
          <cell r="N25">
            <v>260000</v>
          </cell>
        </row>
        <row r="26">
          <cell r="A26">
            <v>15</v>
          </cell>
          <cell r="B26" t="str">
            <v>MR.MONOWARUL ISLAM</v>
          </cell>
          <cell r="C26">
            <v>0</v>
          </cell>
          <cell r="D26">
            <v>95200</v>
          </cell>
          <cell r="E26">
            <v>91233</v>
          </cell>
          <cell r="F26">
            <v>87266</v>
          </cell>
          <cell r="G26">
            <v>3967</v>
          </cell>
          <cell r="H26">
            <v>83299</v>
          </cell>
          <cell r="I26">
            <v>302500</v>
          </cell>
          <cell r="J26">
            <v>270000</v>
          </cell>
          <cell r="K26">
            <v>265000</v>
          </cell>
          <cell r="L26">
            <v>5000</v>
          </cell>
          <cell r="M26">
            <v>275000</v>
          </cell>
          <cell r="N26">
            <v>260000</v>
          </cell>
        </row>
        <row r="27">
          <cell r="A27">
            <v>16</v>
          </cell>
          <cell r="B27" t="str">
            <v>MR.GOLAM MAHMUD</v>
          </cell>
          <cell r="C27">
            <v>362120</v>
          </cell>
          <cell r="D27">
            <v>354640</v>
          </cell>
          <cell r="E27">
            <v>347160</v>
          </cell>
          <cell r="F27">
            <v>339680</v>
          </cell>
          <cell r="G27">
            <v>7480</v>
          </cell>
          <cell r="H27">
            <v>332200</v>
          </cell>
          <cell r="I27">
            <v>255000</v>
          </cell>
          <cell r="J27">
            <v>245000</v>
          </cell>
          <cell r="K27">
            <v>240000</v>
          </cell>
          <cell r="L27">
            <v>5000</v>
          </cell>
          <cell r="M27">
            <v>250000</v>
          </cell>
          <cell r="N27">
            <v>235000</v>
          </cell>
        </row>
        <row r="28">
          <cell r="A28">
            <v>17</v>
          </cell>
          <cell r="B28" t="str">
            <v>MR.MD. MOMIN</v>
          </cell>
          <cell r="C28">
            <v>16168</v>
          </cell>
          <cell r="D28">
            <v>13960</v>
          </cell>
          <cell r="E28">
            <v>11752</v>
          </cell>
          <cell r="F28">
            <v>9544</v>
          </cell>
          <cell r="G28">
            <v>2208</v>
          </cell>
          <cell r="H28">
            <v>7336</v>
          </cell>
          <cell r="J28">
            <v>0</v>
          </cell>
          <cell r="K28">
            <v>0</v>
          </cell>
          <cell r="L28">
            <v>0</v>
          </cell>
          <cell r="M28">
            <v>0</v>
          </cell>
          <cell r="N28">
            <v>0</v>
          </cell>
        </row>
        <row r="29">
          <cell r="A29">
            <v>18</v>
          </cell>
          <cell r="B29" t="str">
            <v>MICHAEL D' ROZARIO</v>
          </cell>
          <cell r="D29">
            <v>0</v>
          </cell>
          <cell r="E29">
            <v>0</v>
          </cell>
          <cell r="F29">
            <v>0</v>
          </cell>
          <cell r="G29">
            <v>0</v>
          </cell>
          <cell r="H29">
            <v>0</v>
          </cell>
          <cell r="J29">
            <v>0</v>
          </cell>
          <cell r="K29">
            <v>0</v>
          </cell>
          <cell r="L29">
            <v>0</v>
          </cell>
          <cell r="M29">
            <v>0</v>
          </cell>
          <cell r="N29">
            <v>0</v>
          </cell>
        </row>
        <row r="30">
          <cell r="A30">
            <v>19</v>
          </cell>
          <cell r="B30" t="str">
            <v>MR.ALMGIR SARDAR</v>
          </cell>
          <cell r="C30">
            <v>17262</v>
          </cell>
          <cell r="D30">
            <v>14395</v>
          </cell>
          <cell r="E30">
            <v>12528</v>
          </cell>
          <cell r="F30">
            <v>10661</v>
          </cell>
          <cell r="G30">
            <v>1867</v>
          </cell>
          <cell r="H30">
            <v>8794</v>
          </cell>
          <cell r="I30">
            <v>280000</v>
          </cell>
          <cell r="J30">
            <v>270000</v>
          </cell>
          <cell r="K30">
            <v>265000</v>
          </cell>
          <cell r="L30">
            <v>5000</v>
          </cell>
          <cell r="M30">
            <v>275000</v>
          </cell>
          <cell r="N30">
            <v>260000</v>
          </cell>
        </row>
        <row r="31">
          <cell r="A31">
            <v>20</v>
          </cell>
          <cell r="B31" t="str">
            <v>MR.SULTAN AHMED</v>
          </cell>
          <cell r="D31">
            <v>0</v>
          </cell>
          <cell r="E31">
            <v>0</v>
          </cell>
          <cell r="F31">
            <v>0</v>
          </cell>
          <cell r="G31">
            <v>0</v>
          </cell>
          <cell r="H31">
            <v>0</v>
          </cell>
          <cell r="J31">
            <v>0</v>
          </cell>
          <cell r="K31">
            <v>0</v>
          </cell>
          <cell r="L31">
            <v>0</v>
          </cell>
          <cell r="M31">
            <v>0</v>
          </cell>
          <cell r="N31">
            <v>0</v>
          </cell>
        </row>
        <row r="32">
          <cell r="A32">
            <v>21</v>
          </cell>
          <cell r="B32" t="str">
            <v>MR. KAIHAN NOMAN</v>
          </cell>
          <cell r="D32">
            <v>0</v>
          </cell>
          <cell r="E32">
            <v>0</v>
          </cell>
          <cell r="F32">
            <v>0</v>
          </cell>
          <cell r="G32">
            <v>0</v>
          </cell>
          <cell r="H32">
            <v>0</v>
          </cell>
          <cell r="J32">
            <v>0</v>
          </cell>
          <cell r="K32">
            <v>0</v>
          </cell>
          <cell r="L32">
            <v>0</v>
          </cell>
          <cell r="M32">
            <v>0</v>
          </cell>
          <cell r="N32">
            <v>0</v>
          </cell>
        </row>
        <row r="33">
          <cell r="B33" t="str">
            <v>S. Total</v>
          </cell>
          <cell r="C33">
            <v>2089253</v>
          </cell>
          <cell r="D33">
            <v>2346737</v>
          </cell>
          <cell r="E33">
            <v>2060379</v>
          </cell>
          <cell r="F33">
            <v>1930362</v>
          </cell>
          <cell r="G33">
            <v>101517</v>
          </cell>
          <cell r="H33">
            <v>1800345</v>
          </cell>
          <cell r="I33">
            <v>1907164</v>
          </cell>
          <cell r="J33">
            <v>1803330</v>
          </cell>
          <cell r="K33">
            <v>1769163</v>
          </cell>
          <cell r="L33">
            <v>34167</v>
          </cell>
          <cell r="M33">
            <v>1843497</v>
          </cell>
          <cell r="N33">
            <v>1734996</v>
          </cell>
        </row>
        <row r="34">
          <cell r="B34" t="str">
            <v>FIELD MANAGERS :</v>
          </cell>
        </row>
        <row r="36">
          <cell r="A36">
            <v>1</v>
          </cell>
          <cell r="B36" t="str">
            <v xml:space="preserve"> MR.HUMAYUM AKHTAR </v>
          </cell>
          <cell r="D36">
            <v>0</v>
          </cell>
          <cell r="E36">
            <v>0</v>
          </cell>
          <cell r="F36">
            <v>0</v>
          </cell>
          <cell r="G36">
            <v>0</v>
          </cell>
          <cell r="H36">
            <v>0</v>
          </cell>
          <cell r="J36">
            <v>0</v>
          </cell>
          <cell r="K36">
            <v>0</v>
          </cell>
          <cell r="L36">
            <v>0</v>
          </cell>
          <cell r="M36">
            <v>0</v>
          </cell>
          <cell r="N36">
            <v>0</v>
          </cell>
        </row>
        <row r="37">
          <cell r="A37">
            <v>2</v>
          </cell>
          <cell r="B37" t="str">
            <v xml:space="preserve"> MR.LATIFUR RAHMAN </v>
          </cell>
          <cell r="C37">
            <v>34139</v>
          </cell>
          <cell r="D37">
            <v>28166</v>
          </cell>
          <cell r="E37">
            <v>22193</v>
          </cell>
          <cell r="F37">
            <v>16220</v>
          </cell>
          <cell r="G37">
            <v>5973</v>
          </cell>
          <cell r="H37">
            <v>10247</v>
          </cell>
          <cell r="J37">
            <v>0</v>
          </cell>
          <cell r="K37">
            <v>0</v>
          </cell>
          <cell r="L37">
            <v>0</v>
          </cell>
          <cell r="M37">
            <v>0</v>
          </cell>
          <cell r="N37">
            <v>0</v>
          </cell>
        </row>
        <row r="38">
          <cell r="A38">
            <v>3</v>
          </cell>
          <cell r="B38" t="str">
            <v xml:space="preserve"> MR.MOHSIN ALI PATWARY </v>
          </cell>
          <cell r="C38">
            <v>101200</v>
          </cell>
          <cell r="D38">
            <v>94760</v>
          </cell>
          <cell r="E38">
            <v>88320</v>
          </cell>
          <cell r="F38">
            <v>81880</v>
          </cell>
          <cell r="G38">
            <v>6440</v>
          </cell>
          <cell r="H38">
            <v>75440</v>
          </cell>
          <cell r="I38">
            <v>128817</v>
          </cell>
          <cell r="J38">
            <v>124451</v>
          </cell>
          <cell r="K38">
            <v>122268</v>
          </cell>
          <cell r="L38">
            <v>2183</v>
          </cell>
          <cell r="M38">
            <v>126634</v>
          </cell>
          <cell r="N38">
            <v>120085</v>
          </cell>
        </row>
        <row r="39">
          <cell r="A39">
            <v>4</v>
          </cell>
          <cell r="B39" t="str">
            <v xml:space="preserve"> MR.HEDAYET HOSSAIN </v>
          </cell>
          <cell r="D39">
            <v>0</v>
          </cell>
          <cell r="E39">
            <v>0</v>
          </cell>
          <cell r="F39">
            <v>0</v>
          </cell>
          <cell r="H39">
            <v>0</v>
          </cell>
          <cell r="I39">
            <v>38475</v>
          </cell>
          <cell r="J39">
            <v>35625</v>
          </cell>
          <cell r="K39">
            <v>34200</v>
          </cell>
          <cell r="L39">
            <v>1425</v>
          </cell>
          <cell r="M39">
            <v>37050</v>
          </cell>
          <cell r="N39">
            <v>32775</v>
          </cell>
        </row>
        <row r="40">
          <cell r="A40">
            <v>5</v>
          </cell>
          <cell r="B40" t="str">
            <v>MR.ABDUL BARI MIAH</v>
          </cell>
          <cell r="D40">
            <v>0</v>
          </cell>
          <cell r="E40">
            <v>0</v>
          </cell>
          <cell r="F40">
            <v>0</v>
          </cell>
          <cell r="H40">
            <v>0</v>
          </cell>
          <cell r="J40">
            <v>0</v>
          </cell>
          <cell r="K40">
            <v>0</v>
          </cell>
          <cell r="L40">
            <v>0</v>
          </cell>
          <cell r="M40">
            <v>0</v>
          </cell>
          <cell r="N40">
            <v>0</v>
          </cell>
        </row>
        <row r="41">
          <cell r="A41">
            <v>6</v>
          </cell>
          <cell r="B41" t="str">
            <v xml:space="preserve"> MR. KAZI NAIMUL HASNAT </v>
          </cell>
          <cell r="D41">
            <v>0</v>
          </cell>
          <cell r="E41">
            <v>0</v>
          </cell>
          <cell r="F41">
            <v>0</v>
          </cell>
          <cell r="H41">
            <v>0</v>
          </cell>
          <cell r="J41">
            <v>0</v>
          </cell>
          <cell r="K41">
            <v>0</v>
          </cell>
          <cell r="L41">
            <v>0</v>
          </cell>
          <cell r="M41">
            <v>0</v>
          </cell>
          <cell r="N41">
            <v>0</v>
          </cell>
        </row>
        <row r="42">
          <cell r="A42">
            <v>7</v>
          </cell>
          <cell r="B42" t="str">
            <v xml:space="preserve"> MR. SK WASI AHMED </v>
          </cell>
          <cell r="D42">
            <v>0</v>
          </cell>
          <cell r="E42">
            <v>0</v>
          </cell>
          <cell r="F42">
            <v>0</v>
          </cell>
          <cell r="H42">
            <v>0</v>
          </cell>
          <cell r="I42">
            <v>128817</v>
          </cell>
          <cell r="J42">
            <v>124451</v>
          </cell>
          <cell r="K42">
            <v>122268</v>
          </cell>
          <cell r="L42">
            <v>2183</v>
          </cell>
          <cell r="M42">
            <v>126634</v>
          </cell>
          <cell r="N42">
            <v>120085</v>
          </cell>
        </row>
        <row r="43">
          <cell r="B43" t="str">
            <v>S. Total</v>
          </cell>
          <cell r="C43">
            <v>135339</v>
          </cell>
          <cell r="D43">
            <v>122926</v>
          </cell>
          <cell r="E43">
            <v>110513</v>
          </cell>
          <cell r="F43">
            <v>98100</v>
          </cell>
          <cell r="G43">
            <v>12413</v>
          </cell>
          <cell r="H43">
            <v>85687</v>
          </cell>
          <cell r="I43">
            <v>296109</v>
          </cell>
          <cell r="J43">
            <v>284527</v>
          </cell>
          <cell r="K43">
            <v>278736</v>
          </cell>
          <cell r="L43">
            <v>5791</v>
          </cell>
          <cell r="M43">
            <v>290318</v>
          </cell>
          <cell r="N43">
            <v>272945</v>
          </cell>
        </row>
        <row r="46">
          <cell r="B46" t="str">
            <v xml:space="preserve"> FIELD FORCES </v>
          </cell>
        </row>
        <row r="48">
          <cell r="A48">
            <v>1</v>
          </cell>
          <cell r="B48" t="str">
            <v xml:space="preserve"> MR.MD SELIMUDDIN </v>
          </cell>
          <cell r="D48">
            <v>0</v>
          </cell>
          <cell r="E48">
            <v>0</v>
          </cell>
          <cell r="F48">
            <v>0</v>
          </cell>
          <cell r="H48">
            <v>0</v>
          </cell>
          <cell r="I48">
            <v>24572</v>
          </cell>
          <cell r="J48">
            <v>22526</v>
          </cell>
          <cell r="K48">
            <v>21503</v>
          </cell>
          <cell r="L48">
            <v>1023</v>
          </cell>
          <cell r="M48">
            <v>23549</v>
          </cell>
          <cell r="N48">
            <v>20480</v>
          </cell>
        </row>
        <row r="49">
          <cell r="A49">
            <v>2</v>
          </cell>
          <cell r="B49" t="str">
            <v xml:space="preserve"> MR.M. ISLAM CHOWDHURY </v>
          </cell>
          <cell r="C49">
            <v>30500</v>
          </cell>
          <cell r="D49">
            <v>27000</v>
          </cell>
          <cell r="E49">
            <v>23500</v>
          </cell>
          <cell r="F49">
            <v>20000</v>
          </cell>
          <cell r="G49">
            <v>3500</v>
          </cell>
          <cell r="H49">
            <v>16500</v>
          </cell>
          <cell r="J49">
            <v>0</v>
          </cell>
          <cell r="K49">
            <v>0</v>
          </cell>
          <cell r="L49">
            <v>0</v>
          </cell>
          <cell r="M49">
            <v>0</v>
          </cell>
          <cell r="N49">
            <v>0</v>
          </cell>
        </row>
        <row r="50">
          <cell r="A50">
            <v>3</v>
          </cell>
          <cell r="B50" t="str">
            <v xml:space="preserve"> MR.S.B.CHOWDHURY </v>
          </cell>
          <cell r="D50">
            <v>0</v>
          </cell>
          <cell r="E50">
            <v>0</v>
          </cell>
          <cell r="F50">
            <v>0</v>
          </cell>
          <cell r="H50">
            <v>0</v>
          </cell>
          <cell r="J50">
            <v>0</v>
          </cell>
          <cell r="K50">
            <v>0</v>
          </cell>
          <cell r="L50">
            <v>0</v>
          </cell>
          <cell r="M50">
            <v>0</v>
          </cell>
          <cell r="N50">
            <v>0</v>
          </cell>
        </row>
        <row r="51">
          <cell r="A51">
            <v>4</v>
          </cell>
          <cell r="B51" t="str">
            <v xml:space="preserve"> MR.ABUL KALAM AZAD </v>
          </cell>
          <cell r="D51">
            <v>0</v>
          </cell>
          <cell r="E51">
            <v>0</v>
          </cell>
          <cell r="F51">
            <v>0</v>
          </cell>
          <cell r="H51">
            <v>0</v>
          </cell>
          <cell r="J51">
            <v>0</v>
          </cell>
          <cell r="K51">
            <v>0</v>
          </cell>
          <cell r="L51">
            <v>0</v>
          </cell>
          <cell r="M51">
            <v>0</v>
          </cell>
          <cell r="N51">
            <v>0</v>
          </cell>
        </row>
        <row r="52">
          <cell r="A52">
            <v>5</v>
          </cell>
          <cell r="B52" t="str">
            <v xml:space="preserve"> MR.RAFIQUE AHMED </v>
          </cell>
          <cell r="D52">
            <v>0</v>
          </cell>
          <cell r="E52">
            <v>0</v>
          </cell>
          <cell r="F52">
            <v>0</v>
          </cell>
          <cell r="H52">
            <v>0</v>
          </cell>
          <cell r="J52">
            <v>0</v>
          </cell>
          <cell r="K52">
            <v>0</v>
          </cell>
          <cell r="L52">
            <v>0</v>
          </cell>
          <cell r="M52">
            <v>0</v>
          </cell>
          <cell r="N52">
            <v>0</v>
          </cell>
        </row>
        <row r="53">
          <cell r="A53">
            <v>6</v>
          </cell>
          <cell r="B53" t="str">
            <v xml:space="preserve"> MR.SHARIFUDDIN MONDAL </v>
          </cell>
          <cell r="D53">
            <v>0</v>
          </cell>
          <cell r="E53">
            <v>0</v>
          </cell>
          <cell r="F53">
            <v>0</v>
          </cell>
          <cell r="H53">
            <v>0</v>
          </cell>
          <cell r="I53">
            <v>14023</v>
          </cell>
          <cell r="J53">
            <v>11477</v>
          </cell>
          <cell r="K53">
            <v>10204</v>
          </cell>
          <cell r="L53">
            <v>1273</v>
          </cell>
          <cell r="M53">
            <v>12750</v>
          </cell>
          <cell r="N53">
            <v>8931</v>
          </cell>
        </row>
        <row r="54">
          <cell r="A54">
            <v>7</v>
          </cell>
          <cell r="B54" t="str">
            <v xml:space="preserve"> MR.S.M.MUSFIQUE </v>
          </cell>
          <cell r="C54">
            <v>20338</v>
          </cell>
          <cell r="D54">
            <v>18005</v>
          </cell>
          <cell r="E54">
            <v>15672</v>
          </cell>
          <cell r="F54">
            <v>13339</v>
          </cell>
          <cell r="G54">
            <v>2333</v>
          </cell>
          <cell r="H54">
            <v>11006</v>
          </cell>
          <cell r="I54">
            <v>1088</v>
          </cell>
          <cell r="J54">
            <v>0</v>
          </cell>
          <cell r="K54">
            <v>0</v>
          </cell>
          <cell r="L54">
            <v>0</v>
          </cell>
          <cell r="M54">
            <v>20</v>
          </cell>
          <cell r="N54">
            <v>0</v>
          </cell>
        </row>
        <row r="55">
          <cell r="A55">
            <v>8</v>
          </cell>
          <cell r="B55" t="str">
            <v xml:space="preserve"> MR.ANWAR HOSSAIN BHUIYAN </v>
          </cell>
          <cell r="C55">
            <v>39140</v>
          </cell>
          <cell r="D55">
            <v>36480</v>
          </cell>
          <cell r="E55">
            <v>33820</v>
          </cell>
          <cell r="F55">
            <v>31160</v>
          </cell>
          <cell r="G55">
            <v>2660</v>
          </cell>
          <cell r="H55">
            <v>28500</v>
          </cell>
          <cell r="I55">
            <v>101950</v>
          </cell>
          <cell r="J55">
            <v>97950</v>
          </cell>
          <cell r="K55">
            <v>95950</v>
          </cell>
          <cell r="L55">
            <v>2000</v>
          </cell>
          <cell r="M55">
            <v>99950</v>
          </cell>
          <cell r="N55">
            <v>93950</v>
          </cell>
        </row>
        <row r="56">
          <cell r="A56">
            <v>9</v>
          </cell>
          <cell r="B56" t="str">
            <v xml:space="preserve"> MR.ANISUR RAHMAN(MYM) </v>
          </cell>
          <cell r="D56">
            <v>0</v>
          </cell>
          <cell r="E56">
            <v>0</v>
          </cell>
          <cell r="F56">
            <v>0</v>
          </cell>
          <cell r="H56">
            <v>0</v>
          </cell>
          <cell r="I56">
            <v>24572</v>
          </cell>
          <cell r="J56">
            <v>22526</v>
          </cell>
          <cell r="K56">
            <v>21503</v>
          </cell>
          <cell r="L56">
            <v>1023</v>
          </cell>
          <cell r="M56">
            <v>23549</v>
          </cell>
          <cell r="N56">
            <v>20480</v>
          </cell>
        </row>
        <row r="57">
          <cell r="A57">
            <v>10</v>
          </cell>
          <cell r="B57" t="str">
            <v xml:space="preserve"> MR.MOMINUL HAQUE </v>
          </cell>
          <cell r="D57">
            <v>0</v>
          </cell>
          <cell r="E57">
            <v>0</v>
          </cell>
          <cell r="F57">
            <v>0</v>
          </cell>
          <cell r="H57">
            <v>0</v>
          </cell>
          <cell r="I57">
            <v>24572</v>
          </cell>
          <cell r="J57">
            <v>22526</v>
          </cell>
          <cell r="K57">
            <v>21503</v>
          </cell>
          <cell r="L57">
            <v>1023</v>
          </cell>
          <cell r="M57">
            <v>23549</v>
          </cell>
          <cell r="N57">
            <v>20480</v>
          </cell>
        </row>
        <row r="58">
          <cell r="A58">
            <v>11</v>
          </cell>
          <cell r="B58" t="str">
            <v xml:space="preserve"> MR.AKHTARUZZAMAN </v>
          </cell>
          <cell r="D58">
            <v>-2333</v>
          </cell>
          <cell r="E58">
            <v>56000</v>
          </cell>
          <cell r="F58">
            <v>53667</v>
          </cell>
          <cell r="G58">
            <v>2333</v>
          </cell>
          <cell r="H58">
            <v>51334</v>
          </cell>
          <cell r="I58">
            <v>101950</v>
          </cell>
          <cell r="J58">
            <v>97950</v>
          </cell>
          <cell r="K58">
            <v>95950</v>
          </cell>
          <cell r="L58">
            <v>2000</v>
          </cell>
          <cell r="M58">
            <v>99950</v>
          </cell>
          <cell r="N58">
            <v>93950</v>
          </cell>
        </row>
        <row r="59">
          <cell r="A59">
            <v>12</v>
          </cell>
          <cell r="B59" t="str">
            <v xml:space="preserve"> MR.AHSANULLAH </v>
          </cell>
          <cell r="D59">
            <v>0</v>
          </cell>
          <cell r="E59">
            <v>0</v>
          </cell>
          <cell r="F59">
            <v>0</v>
          </cell>
          <cell r="H59">
            <v>0</v>
          </cell>
          <cell r="J59">
            <v>0</v>
          </cell>
          <cell r="K59">
            <v>0</v>
          </cell>
          <cell r="L59">
            <v>0</v>
          </cell>
          <cell r="M59">
            <v>0</v>
          </cell>
          <cell r="N59">
            <v>0</v>
          </cell>
        </row>
        <row r="60">
          <cell r="A60">
            <v>13</v>
          </cell>
          <cell r="B60" t="str">
            <v xml:space="preserve"> MR.SYED SHAWKAT ALI </v>
          </cell>
          <cell r="D60">
            <v>0</v>
          </cell>
          <cell r="E60">
            <v>0</v>
          </cell>
          <cell r="F60">
            <v>0</v>
          </cell>
          <cell r="H60">
            <v>0</v>
          </cell>
          <cell r="I60">
            <v>117508</v>
          </cell>
          <cell r="J60">
            <v>113524</v>
          </cell>
          <cell r="K60">
            <v>111532</v>
          </cell>
          <cell r="L60">
            <v>1992</v>
          </cell>
          <cell r="M60">
            <v>115516</v>
          </cell>
          <cell r="N60">
            <v>109540</v>
          </cell>
        </row>
        <row r="61">
          <cell r="A61">
            <v>14</v>
          </cell>
          <cell r="B61" t="str">
            <v xml:space="preserve"> MR.ANWAR HOSSAIN - 1</v>
          </cell>
          <cell r="D61">
            <v>0</v>
          </cell>
          <cell r="E61">
            <v>0</v>
          </cell>
          <cell r="F61">
            <v>0</v>
          </cell>
          <cell r="H61">
            <v>0</v>
          </cell>
          <cell r="J61">
            <v>0</v>
          </cell>
          <cell r="K61">
            <v>0</v>
          </cell>
          <cell r="L61">
            <v>0</v>
          </cell>
          <cell r="M61">
            <v>0</v>
          </cell>
          <cell r="N61">
            <v>0</v>
          </cell>
        </row>
        <row r="62">
          <cell r="A62">
            <v>15</v>
          </cell>
          <cell r="B62" t="str">
            <v xml:space="preserve"> MR.MD.EZAZ HUSSAIN </v>
          </cell>
          <cell r="D62">
            <v>0</v>
          </cell>
          <cell r="E62">
            <v>0</v>
          </cell>
          <cell r="F62">
            <v>0</v>
          </cell>
          <cell r="H62">
            <v>0</v>
          </cell>
          <cell r="I62">
            <v>12750</v>
          </cell>
          <cell r="J62">
            <v>10204</v>
          </cell>
          <cell r="K62">
            <v>8931</v>
          </cell>
          <cell r="L62">
            <v>1273</v>
          </cell>
          <cell r="M62">
            <v>11477</v>
          </cell>
          <cell r="N62">
            <v>7658</v>
          </cell>
        </row>
        <row r="63">
          <cell r="A63">
            <v>16</v>
          </cell>
          <cell r="B63" t="str">
            <v xml:space="preserve"> MR.ASM SHAHIDUL ALAM </v>
          </cell>
          <cell r="D63">
            <v>0</v>
          </cell>
          <cell r="E63">
            <v>0</v>
          </cell>
          <cell r="F63">
            <v>0</v>
          </cell>
          <cell r="H63">
            <v>0</v>
          </cell>
          <cell r="I63">
            <v>97148</v>
          </cell>
          <cell r="J63">
            <v>93184</v>
          </cell>
          <cell r="K63">
            <v>91202</v>
          </cell>
          <cell r="L63">
            <v>1982</v>
          </cell>
          <cell r="M63">
            <v>95166</v>
          </cell>
          <cell r="N63">
            <v>89220</v>
          </cell>
        </row>
        <row r="64">
          <cell r="A64">
            <v>17</v>
          </cell>
          <cell r="B64" t="str">
            <v xml:space="preserve"> MR.SK.ANWAR MOSTAFA </v>
          </cell>
          <cell r="D64">
            <v>0</v>
          </cell>
          <cell r="E64">
            <v>0</v>
          </cell>
          <cell r="F64">
            <v>0</v>
          </cell>
          <cell r="H64">
            <v>0</v>
          </cell>
          <cell r="I64">
            <v>8225</v>
          </cell>
          <cell r="J64">
            <v>5875</v>
          </cell>
          <cell r="K64">
            <v>4700</v>
          </cell>
          <cell r="L64">
            <v>1175</v>
          </cell>
          <cell r="M64">
            <v>7050</v>
          </cell>
          <cell r="N64">
            <v>3525</v>
          </cell>
        </row>
        <row r="65">
          <cell r="A65">
            <v>18</v>
          </cell>
          <cell r="B65" t="str">
            <v xml:space="preserve"> MR MD AYNAL HOQUE </v>
          </cell>
          <cell r="D65">
            <v>0</v>
          </cell>
          <cell r="E65">
            <v>0</v>
          </cell>
          <cell r="F65">
            <v>0</v>
          </cell>
          <cell r="H65">
            <v>0</v>
          </cell>
          <cell r="I65">
            <v>27637</v>
          </cell>
          <cell r="J65">
            <v>25003</v>
          </cell>
          <cell r="K65">
            <v>23686</v>
          </cell>
          <cell r="L65">
            <v>1317</v>
          </cell>
          <cell r="M65">
            <v>26320</v>
          </cell>
          <cell r="N65">
            <v>22369</v>
          </cell>
        </row>
        <row r="66">
          <cell r="A66">
            <v>19</v>
          </cell>
          <cell r="B66" t="str">
            <v xml:space="preserve"> MR MD.MOSTAFA KAMAL </v>
          </cell>
          <cell r="D66">
            <v>0</v>
          </cell>
          <cell r="E66">
            <v>0</v>
          </cell>
          <cell r="F66">
            <v>0</v>
          </cell>
          <cell r="H66">
            <v>0</v>
          </cell>
          <cell r="I66">
            <v>27637</v>
          </cell>
          <cell r="J66">
            <v>25003</v>
          </cell>
          <cell r="K66">
            <v>23686</v>
          </cell>
          <cell r="L66">
            <v>1317</v>
          </cell>
          <cell r="M66">
            <v>26320</v>
          </cell>
          <cell r="N66">
            <v>22369</v>
          </cell>
        </row>
        <row r="67">
          <cell r="A67">
            <v>20</v>
          </cell>
          <cell r="B67" t="str">
            <v xml:space="preserve"> MR ASM ZAKIR HOSSAIN KHAN </v>
          </cell>
          <cell r="D67">
            <v>0</v>
          </cell>
          <cell r="E67">
            <v>0</v>
          </cell>
          <cell r="F67">
            <v>0</v>
          </cell>
          <cell r="H67">
            <v>0</v>
          </cell>
          <cell r="I67">
            <v>62819</v>
          </cell>
          <cell r="J67">
            <v>59013</v>
          </cell>
          <cell r="K67">
            <v>57110</v>
          </cell>
          <cell r="L67">
            <v>1903</v>
          </cell>
          <cell r="M67">
            <v>60916</v>
          </cell>
          <cell r="N67">
            <v>55207</v>
          </cell>
        </row>
        <row r="68">
          <cell r="A68">
            <v>21</v>
          </cell>
          <cell r="B68" t="str">
            <v xml:space="preserve"> MR  MD. ALI HOSSAIN </v>
          </cell>
          <cell r="D68">
            <v>0</v>
          </cell>
          <cell r="E68">
            <v>0</v>
          </cell>
          <cell r="F68">
            <v>0</v>
          </cell>
          <cell r="H68">
            <v>0</v>
          </cell>
          <cell r="I68">
            <v>31733</v>
          </cell>
          <cell r="J68">
            <v>29687</v>
          </cell>
          <cell r="K68">
            <v>28664</v>
          </cell>
          <cell r="L68">
            <v>1023</v>
          </cell>
          <cell r="M68">
            <v>30710</v>
          </cell>
          <cell r="N68">
            <v>27641</v>
          </cell>
        </row>
        <row r="69">
          <cell r="A69">
            <v>22</v>
          </cell>
          <cell r="B69" t="str">
            <v xml:space="preserve"> MR. MD. ABUL HOSSAIN </v>
          </cell>
          <cell r="D69">
            <v>0</v>
          </cell>
          <cell r="E69">
            <v>0</v>
          </cell>
          <cell r="F69">
            <v>0</v>
          </cell>
          <cell r="H69">
            <v>0</v>
          </cell>
          <cell r="I69">
            <v>62819</v>
          </cell>
          <cell r="J69">
            <v>59013</v>
          </cell>
          <cell r="K69">
            <v>57110</v>
          </cell>
          <cell r="L69">
            <v>1903</v>
          </cell>
          <cell r="M69">
            <v>60916</v>
          </cell>
          <cell r="N69">
            <v>55207</v>
          </cell>
        </row>
        <row r="70">
          <cell r="A70">
            <v>23</v>
          </cell>
          <cell r="B70" t="str">
            <v xml:space="preserve"> MR.MD. HELAL UDDIN BHUIYAN </v>
          </cell>
          <cell r="D70">
            <v>0</v>
          </cell>
          <cell r="E70">
            <v>0</v>
          </cell>
          <cell r="F70">
            <v>0</v>
          </cell>
          <cell r="H70">
            <v>0</v>
          </cell>
          <cell r="I70">
            <v>62819</v>
          </cell>
          <cell r="J70">
            <v>59013</v>
          </cell>
          <cell r="K70">
            <v>57110</v>
          </cell>
          <cell r="L70">
            <v>1903</v>
          </cell>
          <cell r="M70">
            <v>60916</v>
          </cell>
          <cell r="N70">
            <v>55207</v>
          </cell>
        </row>
        <row r="71">
          <cell r="A71">
            <v>24</v>
          </cell>
          <cell r="B71" t="str">
            <v xml:space="preserve"> MR SK. RIAZ RAHMAN </v>
          </cell>
          <cell r="D71">
            <v>0</v>
          </cell>
          <cell r="E71">
            <v>0</v>
          </cell>
          <cell r="F71">
            <v>0</v>
          </cell>
          <cell r="H71">
            <v>0</v>
          </cell>
          <cell r="I71">
            <v>73630</v>
          </cell>
          <cell r="J71">
            <v>69650</v>
          </cell>
          <cell r="K71">
            <v>67660</v>
          </cell>
          <cell r="L71">
            <v>1990</v>
          </cell>
          <cell r="M71">
            <v>71640</v>
          </cell>
          <cell r="N71">
            <v>65670</v>
          </cell>
        </row>
        <row r="72">
          <cell r="A72">
            <v>25</v>
          </cell>
          <cell r="B72" t="str">
            <v xml:space="preserve"> MR. MD. INTAZUDDIN </v>
          </cell>
          <cell r="D72">
            <v>0</v>
          </cell>
          <cell r="E72">
            <v>0</v>
          </cell>
          <cell r="F72">
            <v>0</v>
          </cell>
          <cell r="H72">
            <v>0</v>
          </cell>
          <cell r="I72">
            <v>73630</v>
          </cell>
          <cell r="J72">
            <v>69650</v>
          </cell>
          <cell r="K72">
            <v>67660</v>
          </cell>
          <cell r="L72">
            <v>1990</v>
          </cell>
          <cell r="M72">
            <v>71640</v>
          </cell>
          <cell r="N72">
            <v>65670</v>
          </cell>
        </row>
        <row r="73">
          <cell r="A73">
            <v>26</v>
          </cell>
          <cell r="B73" t="str">
            <v xml:space="preserve"> MR. MD. MOSHFAQUE REHAN </v>
          </cell>
          <cell r="D73">
            <v>0</v>
          </cell>
          <cell r="E73">
            <v>0</v>
          </cell>
          <cell r="F73">
            <v>0</v>
          </cell>
          <cell r="H73">
            <v>0</v>
          </cell>
          <cell r="I73">
            <v>73630</v>
          </cell>
          <cell r="J73">
            <v>69650</v>
          </cell>
          <cell r="K73">
            <v>67660</v>
          </cell>
          <cell r="L73">
            <v>1990</v>
          </cell>
          <cell r="M73">
            <v>71640</v>
          </cell>
          <cell r="N73">
            <v>65670</v>
          </cell>
        </row>
        <row r="74">
          <cell r="A74">
            <v>27</v>
          </cell>
          <cell r="B74" t="str">
            <v xml:space="preserve"> MR ATM GOLAM MOSTAFA </v>
          </cell>
          <cell r="D74">
            <v>0</v>
          </cell>
          <cell r="E74">
            <v>0</v>
          </cell>
          <cell r="F74">
            <v>0</v>
          </cell>
          <cell r="H74">
            <v>0</v>
          </cell>
          <cell r="I74">
            <v>73630</v>
          </cell>
          <cell r="J74">
            <v>69650</v>
          </cell>
          <cell r="K74">
            <v>67660</v>
          </cell>
          <cell r="L74">
            <v>1990</v>
          </cell>
          <cell r="M74">
            <v>71640</v>
          </cell>
          <cell r="N74">
            <v>65670</v>
          </cell>
        </row>
        <row r="75">
          <cell r="A75">
            <v>28</v>
          </cell>
          <cell r="B75" t="str">
            <v xml:space="preserve"> MR. GOUTAM MODOL </v>
          </cell>
          <cell r="D75">
            <v>0</v>
          </cell>
          <cell r="E75">
            <v>0</v>
          </cell>
          <cell r="F75">
            <v>0</v>
          </cell>
          <cell r="H75">
            <v>0</v>
          </cell>
          <cell r="I75">
            <v>75620</v>
          </cell>
          <cell r="J75">
            <v>71640</v>
          </cell>
          <cell r="K75">
            <v>69650</v>
          </cell>
          <cell r="L75">
            <v>1990</v>
          </cell>
          <cell r="M75">
            <v>73630</v>
          </cell>
          <cell r="N75">
            <v>67660</v>
          </cell>
        </row>
        <row r="76">
          <cell r="A76">
            <v>29</v>
          </cell>
          <cell r="B76" t="str">
            <v xml:space="preserve"> MR ELIAS HOSSAIN </v>
          </cell>
          <cell r="D76">
            <v>0</v>
          </cell>
          <cell r="E76">
            <v>0</v>
          </cell>
          <cell r="F76">
            <v>0</v>
          </cell>
          <cell r="H76">
            <v>0</v>
          </cell>
          <cell r="I76">
            <v>75620</v>
          </cell>
          <cell r="J76">
            <v>71640</v>
          </cell>
          <cell r="K76">
            <v>69650</v>
          </cell>
          <cell r="L76">
            <v>1990</v>
          </cell>
          <cell r="M76">
            <v>73630</v>
          </cell>
          <cell r="N76">
            <v>67660</v>
          </cell>
        </row>
        <row r="77">
          <cell r="A77">
            <v>30</v>
          </cell>
          <cell r="B77" t="str">
            <v xml:space="preserve"> MR.MD. SOYEB </v>
          </cell>
          <cell r="D77">
            <v>0</v>
          </cell>
          <cell r="E77">
            <v>0</v>
          </cell>
          <cell r="F77">
            <v>0</v>
          </cell>
          <cell r="H77">
            <v>0</v>
          </cell>
          <cell r="I77">
            <v>95166</v>
          </cell>
          <cell r="J77">
            <v>91202</v>
          </cell>
          <cell r="K77">
            <v>89220</v>
          </cell>
          <cell r="L77">
            <v>1982</v>
          </cell>
          <cell r="M77">
            <v>93184</v>
          </cell>
          <cell r="N77">
            <v>87238</v>
          </cell>
        </row>
        <row r="78">
          <cell r="A78">
            <v>31</v>
          </cell>
          <cell r="B78" t="str">
            <v xml:space="preserve"> MR.MOMINUL KADER </v>
          </cell>
          <cell r="D78">
            <v>0</v>
          </cell>
          <cell r="E78">
            <v>0</v>
          </cell>
          <cell r="F78">
            <v>0</v>
          </cell>
          <cell r="H78">
            <v>0</v>
          </cell>
          <cell r="I78">
            <v>75620</v>
          </cell>
          <cell r="J78">
            <v>71640</v>
          </cell>
          <cell r="K78">
            <v>69650</v>
          </cell>
          <cell r="L78">
            <v>1990</v>
          </cell>
          <cell r="M78">
            <v>73630</v>
          </cell>
          <cell r="N78">
            <v>67660</v>
          </cell>
        </row>
        <row r="79">
          <cell r="A79">
            <v>32</v>
          </cell>
          <cell r="B79" t="str">
            <v xml:space="preserve"> MR. AHM SOLAIMAN </v>
          </cell>
          <cell r="D79">
            <v>0</v>
          </cell>
          <cell r="E79">
            <v>0</v>
          </cell>
          <cell r="F79">
            <v>0</v>
          </cell>
          <cell r="H79">
            <v>0</v>
          </cell>
          <cell r="I79">
            <v>75620</v>
          </cell>
          <cell r="J79">
            <v>71640</v>
          </cell>
          <cell r="K79">
            <v>69650</v>
          </cell>
          <cell r="L79">
            <v>1990</v>
          </cell>
          <cell r="M79">
            <v>73630</v>
          </cell>
          <cell r="N79">
            <v>67660</v>
          </cell>
        </row>
        <row r="80">
          <cell r="A80">
            <v>33</v>
          </cell>
          <cell r="B80" t="str">
            <v xml:space="preserve"> MR. ANWER HOSSAIN-2 </v>
          </cell>
          <cell r="D80">
            <v>0</v>
          </cell>
          <cell r="E80">
            <v>0</v>
          </cell>
          <cell r="F80">
            <v>0</v>
          </cell>
          <cell r="H80">
            <v>0</v>
          </cell>
          <cell r="I80">
            <v>75620</v>
          </cell>
          <cell r="J80">
            <v>71640</v>
          </cell>
          <cell r="K80">
            <v>69650</v>
          </cell>
          <cell r="L80">
            <v>1990</v>
          </cell>
          <cell r="M80">
            <v>73630</v>
          </cell>
          <cell r="N80">
            <v>67660</v>
          </cell>
        </row>
        <row r="81">
          <cell r="A81">
            <v>34</v>
          </cell>
          <cell r="B81" t="str">
            <v xml:space="preserve"> MR. PROBASH CHANDRA SHAHA </v>
          </cell>
          <cell r="D81">
            <v>0</v>
          </cell>
          <cell r="E81">
            <v>0</v>
          </cell>
          <cell r="F81">
            <v>0</v>
          </cell>
          <cell r="H81">
            <v>0</v>
          </cell>
          <cell r="I81">
            <v>95166</v>
          </cell>
          <cell r="J81">
            <v>91202</v>
          </cell>
          <cell r="K81">
            <v>89220</v>
          </cell>
          <cell r="L81">
            <v>1982</v>
          </cell>
          <cell r="M81">
            <v>93184</v>
          </cell>
          <cell r="N81">
            <v>87238</v>
          </cell>
        </row>
        <row r="82">
          <cell r="A82">
            <v>35</v>
          </cell>
          <cell r="B82" t="str">
            <v xml:space="preserve"> MR S.A KHAN CHOWDHURY </v>
          </cell>
          <cell r="D82">
            <v>0</v>
          </cell>
          <cell r="E82">
            <v>0</v>
          </cell>
          <cell r="F82">
            <v>0</v>
          </cell>
          <cell r="H82">
            <v>0</v>
          </cell>
          <cell r="I82">
            <v>95166</v>
          </cell>
          <cell r="J82">
            <v>91202</v>
          </cell>
          <cell r="K82">
            <v>89220</v>
          </cell>
          <cell r="L82">
            <v>1982</v>
          </cell>
          <cell r="M82">
            <v>93184</v>
          </cell>
          <cell r="N82">
            <v>87238</v>
          </cell>
        </row>
        <row r="83">
          <cell r="A83">
            <v>36</v>
          </cell>
          <cell r="B83" t="str">
            <v>MR. ABM ATIQUR RAHMAN</v>
          </cell>
          <cell r="D83">
            <v>0</v>
          </cell>
          <cell r="E83">
            <v>0</v>
          </cell>
          <cell r="F83">
            <v>0</v>
          </cell>
          <cell r="H83">
            <v>0</v>
          </cell>
          <cell r="I83">
            <v>101950</v>
          </cell>
          <cell r="J83">
            <v>97950</v>
          </cell>
          <cell r="K83">
            <v>95950</v>
          </cell>
          <cell r="L83">
            <v>2000</v>
          </cell>
          <cell r="M83">
            <v>99950</v>
          </cell>
          <cell r="N83">
            <v>93950</v>
          </cell>
        </row>
        <row r="84">
          <cell r="A84">
            <v>37</v>
          </cell>
          <cell r="B84" t="str">
            <v xml:space="preserve"> MR.  SUKANTA CHOWDHURY </v>
          </cell>
          <cell r="D84">
            <v>0</v>
          </cell>
          <cell r="E84">
            <v>0</v>
          </cell>
          <cell r="F84">
            <v>0</v>
          </cell>
          <cell r="H84">
            <v>0</v>
          </cell>
          <cell r="J84">
            <v>0</v>
          </cell>
          <cell r="K84">
            <v>0</v>
          </cell>
          <cell r="L84">
            <v>0</v>
          </cell>
          <cell r="M84">
            <v>0</v>
          </cell>
          <cell r="N84">
            <v>0</v>
          </cell>
        </row>
        <row r="85">
          <cell r="A85">
            <v>38</v>
          </cell>
          <cell r="B85" t="str">
            <v xml:space="preserve"> MR MD SHAHIDULLAH MOSTAFA </v>
          </cell>
          <cell r="D85">
            <v>0</v>
          </cell>
          <cell r="E85">
            <v>0</v>
          </cell>
          <cell r="F85">
            <v>0</v>
          </cell>
          <cell r="H85">
            <v>0</v>
          </cell>
          <cell r="I85">
            <v>117508</v>
          </cell>
          <cell r="J85">
            <v>113524</v>
          </cell>
          <cell r="K85">
            <v>111532</v>
          </cell>
          <cell r="L85">
            <v>1992</v>
          </cell>
          <cell r="M85">
            <v>115516</v>
          </cell>
          <cell r="N85">
            <v>109540</v>
          </cell>
        </row>
        <row r="86">
          <cell r="A86">
            <v>39</v>
          </cell>
          <cell r="B86" t="str">
            <v xml:space="preserve"> MR A.F.M MAHAMUDDIN NABI KHAN </v>
          </cell>
          <cell r="D86">
            <v>0</v>
          </cell>
          <cell r="E86">
            <v>0</v>
          </cell>
          <cell r="F86">
            <v>0</v>
          </cell>
          <cell r="H86">
            <v>0</v>
          </cell>
          <cell r="I86">
            <v>117508</v>
          </cell>
          <cell r="J86">
            <v>113524</v>
          </cell>
          <cell r="K86">
            <v>111532</v>
          </cell>
          <cell r="L86">
            <v>1992</v>
          </cell>
          <cell r="M86">
            <v>115516</v>
          </cell>
          <cell r="N86">
            <v>109540</v>
          </cell>
        </row>
        <row r="87">
          <cell r="A87">
            <v>40</v>
          </cell>
          <cell r="B87" t="str">
            <v xml:space="preserve"> MR MD MOSHIN ALI </v>
          </cell>
          <cell r="D87">
            <v>0</v>
          </cell>
          <cell r="E87">
            <v>0</v>
          </cell>
          <cell r="F87">
            <v>0</v>
          </cell>
          <cell r="H87">
            <v>0</v>
          </cell>
          <cell r="I87">
            <v>97950</v>
          </cell>
          <cell r="J87">
            <v>93950</v>
          </cell>
          <cell r="K87">
            <v>91950</v>
          </cell>
          <cell r="L87">
            <v>2000</v>
          </cell>
          <cell r="M87">
            <v>95950</v>
          </cell>
          <cell r="N87">
            <v>89950</v>
          </cell>
        </row>
        <row r="88">
          <cell r="A88">
            <v>41</v>
          </cell>
          <cell r="B88" t="str">
            <v>MR.M. MIZANUR RAHMAN</v>
          </cell>
          <cell r="D88">
            <v>0</v>
          </cell>
          <cell r="E88">
            <v>0</v>
          </cell>
          <cell r="F88">
            <v>0</v>
          </cell>
          <cell r="H88">
            <v>0</v>
          </cell>
          <cell r="J88">
            <v>0</v>
          </cell>
          <cell r="K88">
            <v>0</v>
          </cell>
          <cell r="L88">
            <v>0</v>
          </cell>
          <cell r="M88">
            <v>0</v>
          </cell>
          <cell r="N88">
            <v>0</v>
          </cell>
        </row>
        <row r="89">
          <cell r="A89">
            <v>42</v>
          </cell>
          <cell r="B89" t="str">
            <v>MR. MD. ABU SUFIAN</v>
          </cell>
          <cell r="D89">
            <v>0</v>
          </cell>
          <cell r="E89">
            <v>0</v>
          </cell>
          <cell r="F89">
            <v>0</v>
          </cell>
          <cell r="H89">
            <v>0</v>
          </cell>
          <cell r="J89">
            <v>0</v>
          </cell>
          <cell r="K89">
            <v>0</v>
          </cell>
          <cell r="L89">
            <v>0</v>
          </cell>
          <cell r="M89">
            <v>0</v>
          </cell>
          <cell r="N89">
            <v>0</v>
          </cell>
        </row>
        <row r="90">
          <cell r="A90">
            <v>43</v>
          </cell>
          <cell r="B90" t="str">
            <v>MR. ZIAUR RAHMAN</v>
          </cell>
          <cell r="D90">
            <v>0</v>
          </cell>
          <cell r="E90">
            <v>0</v>
          </cell>
          <cell r="F90">
            <v>0</v>
          </cell>
          <cell r="H90">
            <v>0</v>
          </cell>
          <cell r="J90">
            <v>0</v>
          </cell>
          <cell r="K90">
            <v>0</v>
          </cell>
          <cell r="L90">
            <v>0</v>
          </cell>
          <cell r="M90">
            <v>0</v>
          </cell>
          <cell r="N90">
            <v>0</v>
          </cell>
        </row>
        <row r="91">
          <cell r="A91">
            <v>44</v>
          </cell>
          <cell r="B91" t="str">
            <v xml:space="preserve"> MR. ZAFAR AHMED </v>
          </cell>
          <cell r="D91">
            <v>0</v>
          </cell>
          <cell r="E91">
            <v>0</v>
          </cell>
          <cell r="F91">
            <v>0</v>
          </cell>
          <cell r="H91">
            <v>0</v>
          </cell>
          <cell r="I91">
            <v>95166</v>
          </cell>
          <cell r="J91">
            <v>91202</v>
          </cell>
          <cell r="K91">
            <v>89220</v>
          </cell>
          <cell r="L91">
            <v>1982</v>
          </cell>
          <cell r="M91">
            <v>93184</v>
          </cell>
          <cell r="N91">
            <v>87238</v>
          </cell>
        </row>
        <row r="92">
          <cell r="B92" t="str">
            <v>S. Total</v>
          </cell>
          <cell r="C92">
            <v>89978</v>
          </cell>
          <cell r="D92">
            <v>79152</v>
          </cell>
          <cell r="E92">
            <v>128992</v>
          </cell>
          <cell r="F92">
            <v>118166</v>
          </cell>
          <cell r="G92">
            <v>10826</v>
          </cell>
          <cell r="H92">
            <v>107340</v>
          </cell>
          <cell r="I92">
            <v>2292022</v>
          </cell>
          <cell r="J92">
            <v>2175030</v>
          </cell>
          <cell r="K92">
            <v>2117078</v>
          </cell>
          <cell r="L92">
            <v>57952</v>
          </cell>
          <cell r="M92">
            <v>2233002</v>
          </cell>
          <cell r="N92">
            <v>2059126</v>
          </cell>
        </row>
        <row r="94">
          <cell r="B94" t="str">
            <v>SUPERVISORS &amp; STAFF :</v>
          </cell>
        </row>
        <row r="96">
          <cell r="A96">
            <v>1</v>
          </cell>
          <cell r="B96" t="str">
            <v>MR.LUTFUL HOQUE</v>
          </cell>
          <cell r="C96">
            <v>42000</v>
          </cell>
          <cell r="D96">
            <v>38080</v>
          </cell>
          <cell r="E96">
            <v>34160</v>
          </cell>
          <cell r="F96">
            <v>30240</v>
          </cell>
          <cell r="G96">
            <v>3920</v>
          </cell>
          <cell r="H96">
            <v>26320</v>
          </cell>
          <cell r="J96">
            <v>0</v>
          </cell>
          <cell r="K96">
            <v>0</v>
          </cell>
          <cell r="L96">
            <v>0</v>
          </cell>
          <cell r="M96">
            <v>0</v>
          </cell>
          <cell r="N96">
            <v>0</v>
          </cell>
        </row>
        <row r="97">
          <cell r="A97">
            <v>2</v>
          </cell>
          <cell r="B97" t="str">
            <v>MR.SHAHIDUR RAHMAN</v>
          </cell>
          <cell r="D97">
            <v>0</v>
          </cell>
          <cell r="E97">
            <v>0</v>
          </cell>
          <cell r="F97">
            <v>0</v>
          </cell>
          <cell r="G97">
            <v>0</v>
          </cell>
          <cell r="H97">
            <v>0</v>
          </cell>
          <cell r="J97">
            <v>0</v>
          </cell>
          <cell r="K97">
            <v>0</v>
          </cell>
          <cell r="L97">
            <v>0</v>
          </cell>
          <cell r="M97">
            <v>0</v>
          </cell>
          <cell r="N97">
            <v>0</v>
          </cell>
        </row>
        <row r="98">
          <cell r="A98">
            <v>3</v>
          </cell>
          <cell r="B98" t="str">
            <v>MR.RAFIQUL ISLAM</v>
          </cell>
          <cell r="D98">
            <v>0</v>
          </cell>
          <cell r="E98">
            <v>0</v>
          </cell>
          <cell r="F98">
            <v>0</v>
          </cell>
          <cell r="G98">
            <v>0</v>
          </cell>
          <cell r="H98">
            <v>0</v>
          </cell>
          <cell r="J98">
            <v>0</v>
          </cell>
          <cell r="K98">
            <v>0</v>
          </cell>
          <cell r="L98">
            <v>0</v>
          </cell>
          <cell r="M98">
            <v>0</v>
          </cell>
          <cell r="N98">
            <v>0</v>
          </cell>
        </row>
        <row r="99">
          <cell r="A99">
            <v>4</v>
          </cell>
          <cell r="B99" t="str">
            <v>MR. MOHAMMAD MOSHTAQUE</v>
          </cell>
          <cell r="D99">
            <v>0</v>
          </cell>
          <cell r="E99">
            <v>0</v>
          </cell>
          <cell r="F99">
            <v>0</v>
          </cell>
          <cell r="G99">
            <v>0</v>
          </cell>
          <cell r="H99">
            <v>0</v>
          </cell>
          <cell r="J99">
            <v>0</v>
          </cell>
          <cell r="K99">
            <v>0</v>
          </cell>
          <cell r="L99">
            <v>0</v>
          </cell>
          <cell r="M99">
            <v>0</v>
          </cell>
          <cell r="N99">
            <v>0</v>
          </cell>
        </row>
        <row r="100">
          <cell r="A100">
            <v>5</v>
          </cell>
          <cell r="B100" t="str">
            <v>MR.S.FRANCIS GOMES</v>
          </cell>
          <cell r="C100">
            <v>73476</v>
          </cell>
          <cell r="D100">
            <v>68483</v>
          </cell>
          <cell r="E100">
            <v>63490</v>
          </cell>
          <cell r="F100">
            <v>58497</v>
          </cell>
          <cell r="G100">
            <v>4993</v>
          </cell>
          <cell r="H100">
            <v>53504</v>
          </cell>
          <cell r="J100">
            <v>0</v>
          </cell>
          <cell r="K100">
            <v>0</v>
          </cell>
          <cell r="L100">
            <v>0</v>
          </cell>
          <cell r="M100">
            <v>0</v>
          </cell>
          <cell r="N100">
            <v>0</v>
          </cell>
        </row>
        <row r="101">
          <cell r="A101">
            <v>6</v>
          </cell>
          <cell r="B101" t="str">
            <v>MR.MD. ABU ZAFAR</v>
          </cell>
          <cell r="C101">
            <v>29870</v>
          </cell>
          <cell r="D101">
            <v>59360</v>
          </cell>
          <cell r="E101">
            <v>56887</v>
          </cell>
          <cell r="F101">
            <v>54414</v>
          </cell>
          <cell r="G101">
            <v>2473</v>
          </cell>
          <cell r="H101">
            <v>51941</v>
          </cell>
          <cell r="J101">
            <v>0</v>
          </cell>
          <cell r="K101">
            <v>0</v>
          </cell>
          <cell r="L101">
            <v>0</v>
          </cell>
          <cell r="M101">
            <v>0</v>
          </cell>
          <cell r="N101">
            <v>0</v>
          </cell>
        </row>
        <row r="102">
          <cell r="A102">
            <v>7</v>
          </cell>
          <cell r="B102" t="str">
            <v>MRS.SHAMSUN NAHAR HASAN</v>
          </cell>
          <cell r="C102">
            <v>12880</v>
          </cell>
          <cell r="D102">
            <v>12320</v>
          </cell>
          <cell r="E102">
            <v>11760</v>
          </cell>
          <cell r="F102">
            <v>11200</v>
          </cell>
          <cell r="G102">
            <v>560</v>
          </cell>
          <cell r="H102">
            <v>10640</v>
          </cell>
          <cell r="J102">
            <v>0</v>
          </cell>
          <cell r="K102">
            <v>0</v>
          </cell>
          <cell r="L102">
            <v>0</v>
          </cell>
          <cell r="M102">
            <v>0</v>
          </cell>
          <cell r="N102">
            <v>0</v>
          </cell>
        </row>
        <row r="103">
          <cell r="A103">
            <v>8</v>
          </cell>
          <cell r="B103" t="str">
            <v>MR.GOLAM MOSTAFA</v>
          </cell>
          <cell r="D103">
            <v>11200</v>
          </cell>
          <cell r="E103">
            <v>10733</v>
          </cell>
          <cell r="F103">
            <v>10266</v>
          </cell>
          <cell r="G103">
            <v>467</v>
          </cell>
          <cell r="H103">
            <v>9799</v>
          </cell>
          <cell r="J103">
            <v>0</v>
          </cell>
          <cell r="K103">
            <v>0</v>
          </cell>
          <cell r="L103">
            <v>0</v>
          </cell>
          <cell r="M103">
            <v>0</v>
          </cell>
          <cell r="N103">
            <v>0</v>
          </cell>
        </row>
        <row r="104">
          <cell r="A104">
            <v>9</v>
          </cell>
          <cell r="B104" t="str">
            <v>MR AHSAN HABIB</v>
          </cell>
          <cell r="C104">
            <v>1120</v>
          </cell>
          <cell r="D104">
            <v>840</v>
          </cell>
          <cell r="E104">
            <v>560</v>
          </cell>
          <cell r="F104">
            <v>280</v>
          </cell>
          <cell r="G104">
            <v>280</v>
          </cell>
          <cell r="H104">
            <v>0</v>
          </cell>
          <cell r="J104">
            <v>0</v>
          </cell>
          <cell r="K104">
            <v>0</v>
          </cell>
          <cell r="L104">
            <v>0</v>
          </cell>
          <cell r="M104">
            <v>0</v>
          </cell>
          <cell r="N104">
            <v>0</v>
          </cell>
        </row>
        <row r="105">
          <cell r="A105">
            <v>10</v>
          </cell>
          <cell r="B105" t="str">
            <v>MR.ABDUS SOBHAN</v>
          </cell>
          <cell r="C105">
            <v>26400</v>
          </cell>
          <cell r="D105">
            <v>24720</v>
          </cell>
          <cell r="E105">
            <v>23040</v>
          </cell>
          <cell r="F105">
            <v>21360</v>
          </cell>
          <cell r="G105">
            <v>1680</v>
          </cell>
          <cell r="H105">
            <v>19680</v>
          </cell>
          <cell r="J105">
            <v>0</v>
          </cell>
          <cell r="K105">
            <v>0</v>
          </cell>
          <cell r="L105">
            <v>0</v>
          </cell>
          <cell r="M105">
            <v>0</v>
          </cell>
          <cell r="N105">
            <v>0</v>
          </cell>
        </row>
        <row r="106">
          <cell r="A106">
            <v>11</v>
          </cell>
          <cell r="B106" t="str">
            <v>MR.AKHTAR HOSSAIN KHAN</v>
          </cell>
          <cell r="C106">
            <v>42400</v>
          </cell>
          <cell r="D106">
            <v>38867</v>
          </cell>
          <cell r="E106">
            <v>35334</v>
          </cell>
          <cell r="F106">
            <v>31801</v>
          </cell>
          <cell r="G106">
            <v>3533</v>
          </cell>
          <cell r="H106">
            <v>28268</v>
          </cell>
          <cell r="J106">
            <v>0</v>
          </cell>
          <cell r="K106">
            <v>0</v>
          </cell>
          <cell r="L106">
            <v>0</v>
          </cell>
          <cell r="M106">
            <v>0</v>
          </cell>
          <cell r="N106">
            <v>0</v>
          </cell>
        </row>
        <row r="107">
          <cell r="A107">
            <v>12</v>
          </cell>
          <cell r="B107" t="str">
            <v>MR.LUTFUR RAHMAN</v>
          </cell>
          <cell r="C107">
            <v>4478</v>
          </cell>
          <cell r="D107">
            <v>3965</v>
          </cell>
          <cell r="E107">
            <v>3452</v>
          </cell>
          <cell r="F107">
            <v>2939</v>
          </cell>
          <cell r="G107">
            <v>513</v>
          </cell>
          <cell r="H107">
            <v>2426</v>
          </cell>
          <cell r="J107">
            <v>0</v>
          </cell>
          <cell r="K107">
            <v>0</v>
          </cell>
          <cell r="L107">
            <v>0</v>
          </cell>
          <cell r="M107">
            <v>0</v>
          </cell>
          <cell r="N107">
            <v>0</v>
          </cell>
        </row>
        <row r="108">
          <cell r="A108">
            <v>13</v>
          </cell>
          <cell r="B108" t="str">
            <v>MR. ABDUS  SATTER</v>
          </cell>
          <cell r="C108">
            <v>110000</v>
          </cell>
          <cell r="D108">
            <v>103000</v>
          </cell>
          <cell r="E108">
            <v>96000</v>
          </cell>
          <cell r="F108">
            <v>89000</v>
          </cell>
          <cell r="G108">
            <v>7000</v>
          </cell>
          <cell r="H108">
            <v>82000</v>
          </cell>
          <cell r="J108">
            <v>0</v>
          </cell>
          <cell r="K108">
            <v>0</v>
          </cell>
          <cell r="L108">
            <v>0</v>
          </cell>
          <cell r="M108">
            <v>0</v>
          </cell>
          <cell r="N108">
            <v>0</v>
          </cell>
        </row>
        <row r="109">
          <cell r="A109">
            <v>14</v>
          </cell>
          <cell r="B109" t="str">
            <v>MR. MD.ABUL HOSSAIN</v>
          </cell>
          <cell r="C109">
            <v>5830</v>
          </cell>
          <cell r="D109">
            <v>5300</v>
          </cell>
          <cell r="E109">
            <v>4770</v>
          </cell>
          <cell r="F109">
            <v>4240</v>
          </cell>
          <cell r="G109">
            <v>530</v>
          </cell>
          <cell r="H109">
            <v>3710</v>
          </cell>
          <cell r="J109">
            <v>0</v>
          </cell>
          <cell r="K109">
            <v>0</v>
          </cell>
          <cell r="L109">
            <v>0</v>
          </cell>
          <cell r="M109">
            <v>0</v>
          </cell>
          <cell r="N109">
            <v>0</v>
          </cell>
        </row>
        <row r="110">
          <cell r="A110">
            <v>15</v>
          </cell>
          <cell r="B110" t="str">
            <v>MR.MD.KHABIRUDDIN</v>
          </cell>
          <cell r="C110">
            <v>24840</v>
          </cell>
          <cell r="D110">
            <v>23230</v>
          </cell>
          <cell r="E110">
            <v>21620</v>
          </cell>
          <cell r="F110">
            <v>20010</v>
          </cell>
          <cell r="G110">
            <v>1610</v>
          </cell>
          <cell r="H110">
            <v>18400</v>
          </cell>
          <cell r="J110">
            <v>0</v>
          </cell>
          <cell r="K110">
            <v>0</v>
          </cell>
          <cell r="L110">
            <v>0</v>
          </cell>
          <cell r="M110">
            <v>0</v>
          </cell>
          <cell r="N110">
            <v>0</v>
          </cell>
        </row>
        <row r="111">
          <cell r="A111">
            <v>16</v>
          </cell>
          <cell r="B111" t="str">
            <v>MR. GAZI M. TAWHEED ANWAR</v>
          </cell>
          <cell r="D111">
            <v>0</v>
          </cell>
          <cell r="E111">
            <v>0</v>
          </cell>
          <cell r="F111">
            <v>0</v>
          </cell>
          <cell r="H111">
            <v>0</v>
          </cell>
          <cell r="J111">
            <v>0</v>
          </cell>
          <cell r="K111">
            <v>0</v>
          </cell>
          <cell r="L111">
            <v>0</v>
          </cell>
          <cell r="M111">
            <v>0</v>
          </cell>
          <cell r="N111">
            <v>0</v>
          </cell>
        </row>
        <row r="112">
          <cell r="A112">
            <v>17</v>
          </cell>
          <cell r="B112" t="str">
            <v>MR.SYED SHAHABUDDIN</v>
          </cell>
          <cell r="D112">
            <v>-2333</v>
          </cell>
          <cell r="E112">
            <v>56000</v>
          </cell>
          <cell r="F112">
            <v>53667</v>
          </cell>
          <cell r="G112">
            <v>2333</v>
          </cell>
          <cell r="H112">
            <v>51334</v>
          </cell>
          <cell r="J112">
            <v>0</v>
          </cell>
          <cell r="K112">
            <v>0</v>
          </cell>
          <cell r="L112">
            <v>0</v>
          </cell>
          <cell r="M112">
            <v>0</v>
          </cell>
          <cell r="N112">
            <v>0</v>
          </cell>
        </row>
        <row r="113">
          <cell r="A113">
            <v>18</v>
          </cell>
          <cell r="B113" t="str">
            <v>MR.ERIC GOMES</v>
          </cell>
          <cell r="D113">
            <v>0</v>
          </cell>
          <cell r="E113">
            <v>0</v>
          </cell>
          <cell r="F113">
            <v>0</v>
          </cell>
          <cell r="H113">
            <v>0</v>
          </cell>
          <cell r="J113">
            <v>0</v>
          </cell>
          <cell r="K113">
            <v>0</v>
          </cell>
          <cell r="L113">
            <v>0</v>
          </cell>
          <cell r="M113">
            <v>0</v>
          </cell>
          <cell r="N113">
            <v>0</v>
          </cell>
        </row>
        <row r="114">
          <cell r="A114">
            <v>19</v>
          </cell>
          <cell r="B114" t="str">
            <v>MR.SK.KAMALUDDIN</v>
          </cell>
          <cell r="C114">
            <v>34160</v>
          </cell>
          <cell r="D114">
            <v>32200</v>
          </cell>
          <cell r="E114">
            <v>30240</v>
          </cell>
          <cell r="F114">
            <v>28280</v>
          </cell>
          <cell r="G114">
            <v>1960</v>
          </cell>
          <cell r="H114">
            <v>26320</v>
          </cell>
          <cell r="J114">
            <v>0</v>
          </cell>
          <cell r="K114">
            <v>0</v>
          </cell>
          <cell r="L114">
            <v>0</v>
          </cell>
          <cell r="M114">
            <v>0</v>
          </cell>
          <cell r="N114">
            <v>0</v>
          </cell>
        </row>
        <row r="115">
          <cell r="A115">
            <v>20</v>
          </cell>
          <cell r="B115" t="str">
            <v>MR.GANGA RAJU</v>
          </cell>
          <cell r="C115">
            <v>14655</v>
          </cell>
          <cell r="D115">
            <v>13720</v>
          </cell>
          <cell r="E115">
            <v>12785</v>
          </cell>
          <cell r="F115">
            <v>11850</v>
          </cell>
          <cell r="G115">
            <v>935</v>
          </cell>
          <cell r="H115">
            <v>10915</v>
          </cell>
          <cell r="J115">
            <v>0</v>
          </cell>
          <cell r="K115">
            <v>0</v>
          </cell>
          <cell r="L115">
            <v>0</v>
          </cell>
          <cell r="M115">
            <v>0</v>
          </cell>
          <cell r="N115">
            <v>0</v>
          </cell>
        </row>
        <row r="116">
          <cell r="A116">
            <v>21</v>
          </cell>
          <cell r="B116" t="str">
            <v>MS SHAHNAZ ZAMAN</v>
          </cell>
          <cell r="C116">
            <v>7066</v>
          </cell>
          <cell r="D116">
            <v>6359</v>
          </cell>
          <cell r="E116">
            <v>5652</v>
          </cell>
          <cell r="F116">
            <v>4945</v>
          </cell>
          <cell r="G116">
            <v>707</v>
          </cell>
          <cell r="H116">
            <v>4238</v>
          </cell>
          <cell r="J116">
            <v>0</v>
          </cell>
          <cell r="K116">
            <v>0</v>
          </cell>
          <cell r="L116">
            <v>0</v>
          </cell>
          <cell r="M116">
            <v>0</v>
          </cell>
          <cell r="N116">
            <v>0</v>
          </cell>
        </row>
        <row r="117">
          <cell r="A117">
            <v>22</v>
          </cell>
          <cell r="B117" t="str">
            <v>MS. FEROZA NARGIS</v>
          </cell>
          <cell r="D117">
            <v>0</v>
          </cell>
          <cell r="E117">
            <v>0</v>
          </cell>
          <cell r="F117">
            <v>0</v>
          </cell>
          <cell r="H117">
            <v>0</v>
          </cell>
          <cell r="J117">
            <v>0</v>
          </cell>
          <cell r="K117">
            <v>0</v>
          </cell>
          <cell r="L117">
            <v>0</v>
          </cell>
          <cell r="M117">
            <v>0</v>
          </cell>
          <cell r="N117">
            <v>0</v>
          </cell>
        </row>
        <row r="118">
          <cell r="A118">
            <v>23</v>
          </cell>
          <cell r="B118" t="str">
            <v>MR.M.M MASUDUZZAMAN</v>
          </cell>
          <cell r="D118">
            <v>0</v>
          </cell>
          <cell r="E118">
            <v>0</v>
          </cell>
          <cell r="F118">
            <v>0</v>
          </cell>
          <cell r="H118">
            <v>0</v>
          </cell>
          <cell r="J118">
            <v>0</v>
          </cell>
          <cell r="K118">
            <v>0</v>
          </cell>
          <cell r="L118">
            <v>0</v>
          </cell>
          <cell r="M118">
            <v>0</v>
          </cell>
          <cell r="N118">
            <v>0</v>
          </cell>
        </row>
        <row r="119">
          <cell r="A119">
            <v>24</v>
          </cell>
          <cell r="B119" t="str">
            <v>MR. FAKRUDDIN AHMED</v>
          </cell>
          <cell r="D119">
            <v>0</v>
          </cell>
          <cell r="E119">
            <v>0</v>
          </cell>
          <cell r="F119">
            <v>0</v>
          </cell>
          <cell r="H119">
            <v>0</v>
          </cell>
          <cell r="J119">
            <v>0</v>
          </cell>
          <cell r="K119">
            <v>0</v>
          </cell>
          <cell r="L119">
            <v>0</v>
          </cell>
          <cell r="M119">
            <v>0</v>
          </cell>
          <cell r="N119">
            <v>0</v>
          </cell>
        </row>
        <row r="120">
          <cell r="A120">
            <v>25</v>
          </cell>
          <cell r="B120" t="str">
            <v>MR.MD. MASUDUR RASHID</v>
          </cell>
          <cell r="D120">
            <v>0</v>
          </cell>
          <cell r="E120">
            <v>0</v>
          </cell>
          <cell r="F120">
            <v>0</v>
          </cell>
          <cell r="H120">
            <v>0</v>
          </cell>
          <cell r="J120">
            <v>0</v>
          </cell>
          <cell r="K120">
            <v>0</v>
          </cell>
          <cell r="L120">
            <v>0</v>
          </cell>
          <cell r="M120">
            <v>0</v>
          </cell>
          <cell r="N120">
            <v>0</v>
          </cell>
        </row>
        <row r="121">
          <cell r="A121">
            <v>26</v>
          </cell>
          <cell r="B121" t="str">
            <v>MR.MOZAMMEL HOQUE (FAC.)</v>
          </cell>
          <cell r="C121">
            <v>14655</v>
          </cell>
          <cell r="D121">
            <v>13720</v>
          </cell>
          <cell r="E121">
            <v>12785</v>
          </cell>
          <cell r="F121">
            <v>11850</v>
          </cell>
          <cell r="G121">
            <v>935</v>
          </cell>
          <cell r="H121">
            <v>10915</v>
          </cell>
          <cell r="J121">
            <v>0</v>
          </cell>
          <cell r="K121">
            <v>0</v>
          </cell>
          <cell r="L121">
            <v>0</v>
          </cell>
          <cell r="M121">
            <v>0</v>
          </cell>
          <cell r="N121">
            <v>0</v>
          </cell>
        </row>
        <row r="122">
          <cell r="A122">
            <v>27</v>
          </cell>
          <cell r="B122" t="str">
            <v>MR. MD. ASIF IQBAL</v>
          </cell>
          <cell r="D122">
            <v>0</v>
          </cell>
          <cell r="E122">
            <v>0</v>
          </cell>
          <cell r="F122">
            <v>0</v>
          </cell>
          <cell r="H122">
            <v>0</v>
          </cell>
          <cell r="J122">
            <v>0</v>
          </cell>
          <cell r="K122">
            <v>0</v>
          </cell>
          <cell r="L122">
            <v>0</v>
          </cell>
          <cell r="M122">
            <v>0</v>
          </cell>
          <cell r="N122">
            <v>0</v>
          </cell>
        </row>
        <row r="123">
          <cell r="A123">
            <v>28</v>
          </cell>
          <cell r="B123" t="str">
            <v>MRS.AFROZE HASNA BANU</v>
          </cell>
          <cell r="D123">
            <v>145600</v>
          </cell>
          <cell r="E123">
            <v>139533</v>
          </cell>
          <cell r="F123">
            <v>133466</v>
          </cell>
          <cell r="G123">
            <v>6067</v>
          </cell>
          <cell r="H123">
            <v>127399</v>
          </cell>
          <cell r="J123">
            <v>0</v>
          </cell>
          <cell r="K123">
            <v>0</v>
          </cell>
          <cell r="L123">
            <v>0</v>
          </cell>
          <cell r="M123">
            <v>0</v>
          </cell>
          <cell r="N123">
            <v>0</v>
          </cell>
        </row>
        <row r="124">
          <cell r="A124">
            <v>29</v>
          </cell>
          <cell r="B124" t="str">
            <v>MS.SHAMSUN NAHAR</v>
          </cell>
          <cell r="C124">
            <v>50380</v>
          </cell>
          <cell r="D124">
            <v>47110</v>
          </cell>
          <cell r="E124">
            <v>43840</v>
          </cell>
          <cell r="F124">
            <v>40570</v>
          </cell>
          <cell r="G124">
            <v>3270</v>
          </cell>
          <cell r="H124">
            <v>37300</v>
          </cell>
          <cell r="J124">
            <v>0</v>
          </cell>
          <cell r="K124">
            <v>0</v>
          </cell>
          <cell r="L124">
            <v>0</v>
          </cell>
          <cell r="M124">
            <v>0</v>
          </cell>
          <cell r="N124">
            <v>0</v>
          </cell>
        </row>
        <row r="125">
          <cell r="A125">
            <v>30</v>
          </cell>
          <cell r="B125" t="str">
            <v>MR.SHAHADAT HOSSAIN</v>
          </cell>
          <cell r="C125">
            <v>80500</v>
          </cell>
          <cell r="D125">
            <v>77000</v>
          </cell>
          <cell r="E125">
            <v>73500</v>
          </cell>
          <cell r="F125">
            <v>70000</v>
          </cell>
          <cell r="G125">
            <v>3500</v>
          </cell>
          <cell r="H125">
            <v>66500</v>
          </cell>
          <cell r="J125">
            <v>0</v>
          </cell>
          <cell r="K125">
            <v>0</v>
          </cell>
          <cell r="L125">
            <v>0</v>
          </cell>
          <cell r="M125">
            <v>0</v>
          </cell>
          <cell r="N125">
            <v>0</v>
          </cell>
        </row>
        <row r="126">
          <cell r="B126" t="str">
            <v>S. Total</v>
          </cell>
          <cell r="C126">
            <v>574710</v>
          </cell>
          <cell r="D126">
            <v>722741</v>
          </cell>
          <cell r="E126">
            <v>736141</v>
          </cell>
          <cell r="F126">
            <v>688875</v>
          </cell>
          <cell r="G126">
            <v>47266</v>
          </cell>
          <cell r="H126">
            <v>641609</v>
          </cell>
          <cell r="I126">
            <v>0</v>
          </cell>
          <cell r="J126">
            <v>0</v>
          </cell>
          <cell r="K126">
            <v>0</v>
          </cell>
          <cell r="L126">
            <v>0</v>
          </cell>
          <cell r="M126">
            <v>0</v>
          </cell>
          <cell r="N126">
            <v>0</v>
          </cell>
        </row>
        <row r="128">
          <cell r="B128" t="str">
            <v>G. TOTAL :-</v>
          </cell>
          <cell r="C128">
            <v>2889280</v>
          </cell>
          <cell r="D128">
            <v>3271556</v>
          </cell>
          <cell r="E128">
            <v>3036025</v>
          </cell>
          <cell r="F128">
            <v>2835503</v>
          </cell>
          <cell r="G128">
            <v>172022</v>
          </cell>
          <cell r="H128">
            <v>2634981</v>
          </cell>
          <cell r="I128">
            <v>4495295</v>
          </cell>
          <cell r="J128">
            <v>4262887</v>
          </cell>
          <cell r="K128">
            <v>4164977</v>
          </cell>
          <cell r="L128">
            <v>97910</v>
          </cell>
          <cell r="M128">
            <v>4366817</v>
          </cell>
          <cell r="N128">
            <v>4067067</v>
          </cell>
        </row>
        <row r="129">
          <cell r="A129" t="str">
            <v>*</v>
          </cell>
          <cell r="B129" t="str">
            <v>Out of Total  deduction Tk.64148/= , Tk.35,648/= against Salary remittance &amp; Tk.28500/= is deducted from other sources.</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S"/>
      <sheetName val="IS"/>
      <sheetName val="SOCE"/>
      <sheetName val="Notes"/>
      <sheetName val="Notes 4"/>
      <sheetName val="Notes 5-11"/>
      <sheetName val="Notes 12-15"/>
      <sheetName val="Notes 16-40"/>
      <sheetName val="Basis"/>
      <sheetName val="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E2" t="str">
            <v>Holcim Cement (Bangladesh) Ltd - S</v>
          </cell>
        </row>
        <row r="3">
          <cell r="E3" t="str">
            <v>Trial Balance</v>
          </cell>
          <cell r="J3" t="str">
            <v>Trial Balance</v>
          </cell>
        </row>
        <row r="4">
          <cell r="E4" t="str">
            <v>As Of December 31, 2013</v>
          </cell>
          <cell r="J4" t="str">
            <v>As Of December 31, 2012</v>
          </cell>
        </row>
        <row r="7">
          <cell r="E7" t="str">
            <v>Account</v>
          </cell>
          <cell r="F7" t="str">
            <v>Account</v>
          </cell>
          <cell r="G7" t="str">
            <v>Balance Cumulative</v>
          </cell>
          <cell r="J7" t="str">
            <v>Balance Cumulative</v>
          </cell>
        </row>
        <row r="8">
          <cell r="E8" t="str">
            <v>Number</v>
          </cell>
          <cell r="F8" t="str">
            <v>Head</v>
          </cell>
          <cell r="G8" t="str">
            <v>Debit</v>
          </cell>
          <cell r="H8" t="str">
            <v>Credit</v>
          </cell>
          <cell r="J8" t="str">
            <v>Debit</v>
          </cell>
          <cell r="K8" t="str">
            <v>Credit</v>
          </cell>
        </row>
        <row r="10">
          <cell r="E10" t="str">
            <v>555-30010101-100-001</v>
          </cell>
          <cell r="F10" t="str">
            <v>Petty Cash CO BDT</v>
          </cell>
          <cell r="G10">
            <v>81567</v>
          </cell>
          <cell r="H10">
            <v>0</v>
          </cell>
          <cell r="J10">
            <v>25017</v>
          </cell>
          <cell r="K10">
            <v>0</v>
          </cell>
        </row>
        <row r="11">
          <cell r="E11" t="str">
            <v>777-30010102-100-001</v>
          </cell>
          <cell r="F11" t="str">
            <v>Petty Cash Plant BDT</v>
          </cell>
          <cell r="G11">
            <v>22768</v>
          </cell>
          <cell r="H11">
            <v>0</v>
          </cell>
          <cell r="J11">
            <v>7069.08</v>
          </cell>
          <cell r="K11">
            <v>0</v>
          </cell>
        </row>
        <row r="12">
          <cell r="E12" t="str">
            <v>555-30010103-100-001</v>
          </cell>
          <cell r="F12" t="str">
            <v>Petty Cash GM</v>
          </cell>
          <cell r="G12">
            <v>171697.45</v>
          </cell>
          <cell r="H12">
            <v>0</v>
          </cell>
          <cell r="J12">
            <v>17567.45</v>
          </cell>
          <cell r="K12">
            <v>0</v>
          </cell>
        </row>
        <row r="13">
          <cell r="E13" t="str">
            <v>555-30010301-100-001</v>
          </cell>
          <cell r="F13" t="str">
            <v>Pubali STD Account (STD-787) M1</v>
          </cell>
          <cell r="G13">
            <v>3677</v>
          </cell>
          <cell r="H13">
            <v>0</v>
          </cell>
          <cell r="J13">
            <v>3986</v>
          </cell>
          <cell r="K13">
            <v>0</v>
          </cell>
        </row>
        <row r="14">
          <cell r="E14" t="str">
            <v>555-30010302-100-001</v>
          </cell>
          <cell r="F14" t="str">
            <v>Pubali Current Account (CD-21942) M1</v>
          </cell>
          <cell r="G14">
            <v>0</v>
          </cell>
          <cell r="H14">
            <v>12744029.5</v>
          </cell>
          <cell r="J14">
            <v>27619903.350000001</v>
          </cell>
          <cell r="K14">
            <v>0</v>
          </cell>
        </row>
        <row r="15">
          <cell r="E15" t="str">
            <v>555-30010303-100-001</v>
          </cell>
          <cell r="F15" t="str">
            <v>Citi Bank NA Current Account (200131-002) M1</v>
          </cell>
          <cell r="G15">
            <v>315.83</v>
          </cell>
          <cell r="H15">
            <v>0</v>
          </cell>
          <cell r="J15">
            <v>315.83</v>
          </cell>
          <cell r="K15">
            <v>0</v>
          </cell>
        </row>
        <row r="16">
          <cell r="E16" t="str">
            <v>555-30010304-100-001</v>
          </cell>
          <cell r="F16" t="str">
            <v>CBCL Current Account (1118969000) M1</v>
          </cell>
          <cell r="G16">
            <v>3032029.95</v>
          </cell>
          <cell r="H16">
            <v>0</v>
          </cell>
          <cell r="J16">
            <v>3783.02</v>
          </cell>
          <cell r="K16">
            <v>0</v>
          </cell>
        </row>
        <row r="17">
          <cell r="E17" t="str">
            <v>555-30010307-100-001</v>
          </cell>
          <cell r="F17" t="str">
            <v>Premier Bank Current Account (109-111-0000099-1) M1</v>
          </cell>
          <cell r="G17">
            <v>1011059.31</v>
          </cell>
          <cell r="H17">
            <v>0</v>
          </cell>
          <cell r="J17">
            <v>710937.81</v>
          </cell>
          <cell r="K17">
            <v>0</v>
          </cell>
        </row>
        <row r="18">
          <cell r="E18" t="str">
            <v>555-30010308-100-001</v>
          </cell>
          <cell r="F18" t="str">
            <v>HSBC Current Account (001-034669-011) M1</v>
          </cell>
          <cell r="G18">
            <v>0</v>
          </cell>
          <cell r="H18">
            <v>42149653.810000002</v>
          </cell>
          <cell r="J18">
            <v>0</v>
          </cell>
          <cell r="K18">
            <v>98981162.180000007</v>
          </cell>
        </row>
        <row r="19">
          <cell r="E19" t="str">
            <v>555-30010310-100-001</v>
          </cell>
          <cell r="F19" t="str">
            <v>SCB Current Account (01-7541481-01) M1</v>
          </cell>
          <cell r="G19">
            <v>0</v>
          </cell>
          <cell r="H19">
            <v>85622581.950000003</v>
          </cell>
          <cell r="J19">
            <v>2240689.36</v>
          </cell>
          <cell r="K19">
            <v>0</v>
          </cell>
        </row>
        <row r="20">
          <cell r="E20" t="str">
            <v>555-30010312-100-001</v>
          </cell>
          <cell r="F20" t="str">
            <v>Citi Bank NA SND Account (1200131-009) M1</v>
          </cell>
          <cell r="G20">
            <v>2695.68</v>
          </cell>
          <cell r="H20">
            <v>0</v>
          </cell>
          <cell r="J20">
            <v>2659.18</v>
          </cell>
          <cell r="K20">
            <v>0</v>
          </cell>
        </row>
        <row r="21">
          <cell r="E21" t="str">
            <v>555-30010313-100-001</v>
          </cell>
          <cell r="F21" t="str">
            <v>HSBC Foreign Currency Account (001-034669-047) M1</v>
          </cell>
          <cell r="G21">
            <v>4965.57</v>
          </cell>
          <cell r="H21">
            <v>0</v>
          </cell>
          <cell r="J21">
            <v>1277485.67</v>
          </cell>
          <cell r="K21">
            <v>0</v>
          </cell>
        </row>
        <row r="22">
          <cell r="E22" t="str">
            <v>555-30010314-100-001</v>
          </cell>
          <cell r="F22" t="str">
            <v>SCB Foreign Currency Account (42-7541481-01) M1</v>
          </cell>
          <cell r="G22">
            <v>1631243.26</v>
          </cell>
          <cell r="H22">
            <v>0</v>
          </cell>
          <cell r="J22">
            <v>1408619.78</v>
          </cell>
          <cell r="K22">
            <v>0</v>
          </cell>
        </row>
        <row r="23">
          <cell r="E23" t="str">
            <v>555-30010315-100-001</v>
          </cell>
          <cell r="F23" t="str">
            <v>Citi Bank NA Foreign Currency Account (200131-029) M1</v>
          </cell>
          <cell r="G23">
            <v>3006.4</v>
          </cell>
          <cell r="H23">
            <v>0</v>
          </cell>
          <cell r="J23">
            <v>3087.61</v>
          </cell>
          <cell r="K23">
            <v>0</v>
          </cell>
        </row>
        <row r="24">
          <cell r="E24" t="str">
            <v>555-30010316-100-001</v>
          </cell>
          <cell r="F24" t="str">
            <v>BRAC Bank Savings Account (1501 1009 2068 5001) M1</v>
          </cell>
          <cell r="G24">
            <v>61887.199999999997</v>
          </cell>
          <cell r="H24">
            <v>0</v>
          </cell>
          <cell r="J24">
            <v>1740307.36</v>
          </cell>
          <cell r="K24">
            <v>0</v>
          </cell>
        </row>
        <row r="25">
          <cell r="E25" t="str">
            <v>555-30010317-100-001</v>
          </cell>
          <cell r="F25" t="str">
            <v>CBCL SND Account (2802005739) M1</v>
          </cell>
          <cell r="G25">
            <v>136185.78</v>
          </cell>
          <cell r="H25">
            <v>0</v>
          </cell>
          <cell r="J25">
            <v>134929.32999999999</v>
          </cell>
          <cell r="K25">
            <v>0</v>
          </cell>
        </row>
        <row r="26">
          <cell r="E26" t="str">
            <v>777-30010319-100-001</v>
          </cell>
          <cell r="F26" t="str">
            <v>AL- Arafah Islami Bank (151020042507) MA</v>
          </cell>
          <cell r="G26">
            <v>760302.36</v>
          </cell>
          <cell r="H26">
            <v>0</v>
          </cell>
          <cell r="J26">
            <v>257219.5</v>
          </cell>
          <cell r="K26">
            <v>0</v>
          </cell>
        </row>
        <row r="27">
          <cell r="E27" t="str">
            <v>555-30010320-100-001</v>
          </cell>
          <cell r="F27" t="str">
            <v>HSBC SND Account (001-034669-067) M1</v>
          </cell>
          <cell r="G27">
            <v>3249.18</v>
          </cell>
          <cell r="H27">
            <v>0</v>
          </cell>
          <cell r="J27">
            <v>13200.25</v>
          </cell>
          <cell r="K27">
            <v>0</v>
          </cell>
        </row>
        <row r="28">
          <cell r="E28" t="str">
            <v>555-30010321-100-001</v>
          </cell>
          <cell r="F28" t="str">
            <v>Prime Current Account (118 110 900 33801) M1</v>
          </cell>
          <cell r="G28">
            <v>1284</v>
          </cell>
          <cell r="H28">
            <v>0</v>
          </cell>
          <cell r="J28">
            <v>0</v>
          </cell>
          <cell r="K28">
            <v>0</v>
          </cell>
        </row>
        <row r="29">
          <cell r="E29" t="str">
            <v>555-30020501-100-011</v>
          </cell>
          <cell r="F29" t="str">
            <v>Bills Receivables</v>
          </cell>
          <cell r="G29">
            <v>382011554.91000003</v>
          </cell>
          <cell r="H29">
            <v>0</v>
          </cell>
          <cell r="J29">
            <v>405005862.55000001</v>
          </cell>
          <cell r="K29">
            <v>0</v>
          </cell>
        </row>
        <row r="30">
          <cell r="E30" t="str">
            <v>666-30020501-100-011</v>
          </cell>
          <cell r="F30" t="str">
            <v>Bills Receivables</v>
          </cell>
          <cell r="G30">
            <v>136045032.66999999</v>
          </cell>
          <cell r="H30">
            <v>0</v>
          </cell>
          <cell r="J30">
            <v>100224134.04000001</v>
          </cell>
          <cell r="K30">
            <v>0</v>
          </cell>
        </row>
        <row r="31">
          <cell r="E31" t="str">
            <v>777-30020501-100-011</v>
          </cell>
          <cell r="F31" t="str">
            <v>Bills Receivables</v>
          </cell>
          <cell r="G31">
            <v>128298326.29000001</v>
          </cell>
          <cell r="H31">
            <v>0</v>
          </cell>
          <cell r="J31">
            <v>101688083.5</v>
          </cell>
          <cell r="K31">
            <v>0</v>
          </cell>
        </row>
        <row r="32">
          <cell r="E32" t="str">
            <v>555-30020701-100-013</v>
          </cell>
          <cell r="F32" t="str">
            <v>Allowance for Doubtful Debts</v>
          </cell>
          <cell r="G32">
            <v>0</v>
          </cell>
          <cell r="H32">
            <v>13793974</v>
          </cell>
          <cell r="J32">
            <v>0</v>
          </cell>
          <cell r="K32">
            <v>7005314</v>
          </cell>
        </row>
        <row r="33">
          <cell r="E33" t="str">
            <v>555-30030101-100-015</v>
          </cell>
          <cell r="F33" t="str">
            <v>Raw Materials - Gypsum</v>
          </cell>
          <cell r="G33">
            <v>9520602.4000000004</v>
          </cell>
          <cell r="H33">
            <v>0</v>
          </cell>
          <cell r="J33">
            <v>10294676</v>
          </cell>
          <cell r="K33">
            <v>0</v>
          </cell>
        </row>
        <row r="34">
          <cell r="E34" t="str">
            <v>666-30030101-100-015</v>
          </cell>
          <cell r="F34" t="str">
            <v>Raw Materials - Gypsum</v>
          </cell>
          <cell r="G34">
            <v>10557971.41</v>
          </cell>
          <cell r="H34">
            <v>0</v>
          </cell>
          <cell r="J34">
            <v>12464760.619999999</v>
          </cell>
          <cell r="K34">
            <v>0</v>
          </cell>
        </row>
        <row r="35">
          <cell r="E35" t="str">
            <v>777-30030101-100-015</v>
          </cell>
          <cell r="F35" t="str">
            <v>Raw Materials - Gypsum</v>
          </cell>
          <cell r="G35">
            <v>4288130.37</v>
          </cell>
          <cell r="H35">
            <v>0</v>
          </cell>
          <cell r="J35">
            <v>136537.74</v>
          </cell>
          <cell r="K35">
            <v>0</v>
          </cell>
        </row>
        <row r="36">
          <cell r="E36" t="str">
            <v>555-30030102-100-015</v>
          </cell>
          <cell r="F36" t="str">
            <v>Raw Materials - Fly Ash</v>
          </cell>
          <cell r="G36">
            <v>17349576.48</v>
          </cell>
          <cell r="H36">
            <v>0</v>
          </cell>
          <cell r="J36">
            <v>3875222</v>
          </cell>
          <cell r="K36">
            <v>0</v>
          </cell>
        </row>
        <row r="37">
          <cell r="E37" t="str">
            <v>666-30030102-100-015</v>
          </cell>
          <cell r="F37" t="str">
            <v>Raw Materials - Fly Ash</v>
          </cell>
          <cell r="G37">
            <v>66943.98</v>
          </cell>
          <cell r="H37">
            <v>0</v>
          </cell>
          <cell r="J37">
            <v>884059</v>
          </cell>
          <cell r="K37">
            <v>0</v>
          </cell>
        </row>
        <row r="38">
          <cell r="E38" t="str">
            <v>777-30030102-100-015</v>
          </cell>
          <cell r="F38" t="str">
            <v>Raw Materials - Fly Ash</v>
          </cell>
          <cell r="G38">
            <v>3373265.24</v>
          </cell>
          <cell r="H38">
            <v>0</v>
          </cell>
          <cell r="J38">
            <v>2665262.4700000002</v>
          </cell>
          <cell r="K38">
            <v>0</v>
          </cell>
        </row>
        <row r="39">
          <cell r="E39" t="str">
            <v>555-30030104-100-015</v>
          </cell>
          <cell r="F39" t="str">
            <v>Raw Materials - Slag</v>
          </cell>
          <cell r="G39">
            <v>14658.91</v>
          </cell>
          <cell r="H39">
            <v>0</v>
          </cell>
          <cell r="J39">
            <v>16650.28</v>
          </cell>
          <cell r="K39">
            <v>0</v>
          </cell>
        </row>
        <row r="40">
          <cell r="E40" t="str">
            <v>666-30030104-100-015</v>
          </cell>
          <cell r="F40" t="str">
            <v>Raw Materials - Slag</v>
          </cell>
          <cell r="G40">
            <v>633252.97</v>
          </cell>
          <cell r="H40">
            <v>0</v>
          </cell>
          <cell r="J40">
            <v>124800.41</v>
          </cell>
          <cell r="K40">
            <v>0</v>
          </cell>
        </row>
        <row r="41">
          <cell r="E41" t="str">
            <v>777-30030104-100-015</v>
          </cell>
          <cell r="F41" t="str">
            <v>Raw Materials - Slag</v>
          </cell>
          <cell r="G41">
            <v>20916.419999999998</v>
          </cell>
          <cell r="H41">
            <v>0</v>
          </cell>
          <cell r="J41">
            <v>59848</v>
          </cell>
          <cell r="K41">
            <v>0</v>
          </cell>
        </row>
        <row r="42">
          <cell r="E42" t="str">
            <v>555-30030412-100-015</v>
          </cell>
          <cell r="F42" t="str">
            <v>Goods in Transit - Raw Material</v>
          </cell>
          <cell r="G42">
            <v>0</v>
          </cell>
          <cell r="H42">
            <v>0</v>
          </cell>
          <cell r="J42">
            <v>7003500</v>
          </cell>
          <cell r="K42">
            <v>0</v>
          </cell>
        </row>
        <row r="43">
          <cell r="E43" t="str">
            <v>555-30030201-100-016</v>
          </cell>
          <cell r="F43" t="str">
            <v>Finished Product - Clinker</v>
          </cell>
          <cell r="G43">
            <v>9026660.5500000007</v>
          </cell>
          <cell r="H43">
            <v>0</v>
          </cell>
          <cell r="J43">
            <v>45859303.520000003</v>
          </cell>
          <cell r="K43">
            <v>0</v>
          </cell>
        </row>
        <row r="44">
          <cell r="E44" t="str">
            <v>666-30030201-100-016</v>
          </cell>
          <cell r="F44" t="str">
            <v>Finished Product - Clinker</v>
          </cell>
          <cell r="G44">
            <v>41923454.509999998</v>
          </cell>
          <cell r="H44">
            <v>0</v>
          </cell>
          <cell r="J44">
            <v>104200267.47</v>
          </cell>
          <cell r="K44">
            <v>0</v>
          </cell>
        </row>
        <row r="45">
          <cell r="E45" t="str">
            <v>777-30030201-100-016</v>
          </cell>
          <cell r="F45" t="str">
            <v>Finished Product - Clinker</v>
          </cell>
          <cell r="G45">
            <v>65808365.969999999</v>
          </cell>
          <cell r="H45">
            <v>0</v>
          </cell>
          <cell r="J45">
            <v>98455337.180000007</v>
          </cell>
          <cell r="K45">
            <v>0</v>
          </cell>
        </row>
        <row r="46">
          <cell r="E46" t="str">
            <v>555-30030202-100-016</v>
          </cell>
          <cell r="F46" t="str">
            <v>Finished Product - Bulk Cement</v>
          </cell>
          <cell r="G46">
            <v>25431650.010000002</v>
          </cell>
          <cell r="H46">
            <v>0</v>
          </cell>
          <cell r="J46">
            <v>13115913.970000001</v>
          </cell>
          <cell r="K46">
            <v>0</v>
          </cell>
        </row>
        <row r="47">
          <cell r="E47" t="str">
            <v>666-30030202-100-016</v>
          </cell>
          <cell r="F47" t="str">
            <v>Finished Product - Bulk Cement</v>
          </cell>
          <cell r="G47">
            <v>28339233.600000001</v>
          </cell>
          <cell r="H47">
            <v>0</v>
          </cell>
          <cell r="J47">
            <v>14413774.029999999</v>
          </cell>
          <cell r="K47">
            <v>0</v>
          </cell>
        </row>
        <row r="48">
          <cell r="E48" t="str">
            <v>777-30030202-100-016</v>
          </cell>
          <cell r="F48" t="str">
            <v>Finished Product - Bulk Cement</v>
          </cell>
          <cell r="G48">
            <v>20402559.510000002</v>
          </cell>
          <cell r="H48">
            <v>0</v>
          </cell>
          <cell r="J48">
            <v>25235593.609999999</v>
          </cell>
          <cell r="K48">
            <v>0</v>
          </cell>
        </row>
        <row r="49">
          <cell r="E49" t="str">
            <v>555-30030411-100-016</v>
          </cell>
          <cell r="F49" t="str">
            <v>Goods in Transit - Clinker</v>
          </cell>
          <cell r="G49">
            <v>174258513.88</v>
          </cell>
          <cell r="H49">
            <v>0</v>
          </cell>
          <cell r="J49">
            <v>93459366.150000006</v>
          </cell>
          <cell r="K49">
            <v>0</v>
          </cell>
        </row>
        <row r="50">
          <cell r="E50" t="str">
            <v>666-30030411-100-016</v>
          </cell>
          <cell r="F50" t="str">
            <v>Goods in Transit - Clinker</v>
          </cell>
          <cell r="G50">
            <v>130704625.13</v>
          </cell>
          <cell r="H50">
            <v>0</v>
          </cell>
          <cell r="J50">
            <v>70456303.939999998</v>
          </cell>
          <cell r="K50">
            <v>0</v>
          </cell>
        </row>
        <row r="51">
          <cell r="E51" t="str">
            <v>777-30030411-100-016</v>
          </cell>
          <cell r="F51" t="str">
            <v>Goods in Transit - Clinker</v>
          </cell>
          <cell r="G51">
            <v>99260989.5</v>
          </cell>
          <cell r="H51">
            <v>0</v>
          </cell>
          <cell r="J51">
            <v>33603103.399999999</v>
          </cell>
          <cell r="K51">
            <v>0</v>
          </cell>
        </row>
        <row r="52">
          <cell r="E52" t="str">
            <v>555-30030401-100-018</v>
          </cell>
          <cell r="F52" t="str">
            <v>Consumables</v>
          </cell>
          <cell r="G52">
            <v>9571627.2699999996</v>
          </cell>
          <cell r="H52">
            <v>0</v>
          </cell>
          <cell r="J52">
            <v>4039646.61</v>
          </cell>
          <cell r="K52">
            <v>0</v>
          </cell>
        </row>
        <row r="53">
          <cell r="E53" t="str">
            <v>666-30030401-100-018</v>
          </cell>
          <cell r="F53" t="str">
            <v>Consumables</v>
          </cell>
          <cell r="G53">
            <v>855856.12</v>
          </cell>
          <cell r="H53">
            <v>0</v>
          </cell>
          <cell r="J53">
            <v>508641.62</v>
          </cell>
          <cell r="K53">
            <v>0</v>
          </cell>
        </row>
        <row r="54">
          <cell r="E54" t="str">
            <v>777-30030401-100-018</v>
          </cell>
          <cell r="F54" t="str">
            <v>Consumables</v>
          </cell>
          <cell r="G54">
            <v>977189.29</v>
          </cell>
          <cell r="H54">
            <v>0</v>
          </cell>
          <cell r="J54">
            <v>1490646.52</v>
          </cell>
          <cell r="K54">
            <v>0</v>
          </cell>
        </row>
        <row r="55">
          <cell r="E55" t="str">
            <v>555-30030402-100-018</v>
          </cell>
          <cell r="F55" t="str">
            <v>Wear Parts</v>
          </cell>
          <cell r="G55">
            <v>774720</v>
          </cell>
          <cell r="H55">
            <v>0</v>
          </cell>
          <cell r="J55">
            <v>7854485.3499999996</v>
          </cell>
          <cell r="K55">
            <v>0</v>
          </cell>
        </row>
        <row r="56">
          <cell r="E56" t="str">
            <v>666-30030402-100-018</v>
          </cell>
          <cell r="F56" t="str">
            <v>Wear Parts</v>
          </cell>
          <cell r="G56">
            <v>50306.2</v>
          </cell>
          <cell r="H56">
            <v>0</v>
          </cell>
          <cell r="J56">
            <v>871064</v>
          </cell>
          <cell r="K56">
            <v>0</v>
          </cell>
        </row>
        <row r="57">
          <cell r="E57" t="str">
            <v>777-30030402-100-018</v>
          </cell>
          <cell r="F57" t="str">
            <v>Wear Parts</v>
          </cell>
          <cell r="G57">
            <v>0</v>
          </cell>
          <cell r="H57">
            <v>0</v>
          </cell>
          <cell r="J57">
            <v>1158410</v>
          </cell>
          <cell r="K57">
            <v>0</v>
          </cell>
        </row>
        <row r="58">
          <cell r="E58" t="str">
            <v>555-30030403-100-018</v>
          </cell>
          <cell r="F58" t="str">
            <v>Oil &amp; Lubricant</v>
          </cell>
          <cell r="G58">
            <v>1935215.81</v>
          </cell>
          <cell r="H58">
            <v>0</v>
          </cell>
          <cell r="J58">
            <v>1523047.3</v>
          </cell>
          <cell r="K58">
            <v>0</v>
          </cell>
        </row>
        <row r="59">
          <cell r="E59" t="str">
            <v>666-30030403-100-018</v>
          </cell>
          <cell r="F59" t="str">
            <v>Oil &amp; Lubricant</v>
          </cell>
          <cell r="G59">
            <v>721192.52</v>
          </cell>
          <cell r="H59">
            <v>0</v>
          </cell>
          <cell r="J59">
            <v>282753.65999999997</v>
          </cell>
          <cell r="K59">
            <v>0</v>
          </cell>
        </row>
        <row r="60">
          <cell r="E60" t="str">
            <v>777-30030403-100-018</v>
          </cell>
          <cell r="F60" t="str">
            <v>Oil &amp; Lubricant</v>
          </cell>
          <cell r="G60">
            <v>572812.01</v>
          </cell>
          <cell r="H60">
            <v>0</v>
          </cell>
          <cell r="J60">
            <v>583889.32999999996</v>
          </cell>
          <cell r="K60">
            <v>0</v>
          </cell>
        </row>
        <row r="61">
          <cell r="E61" t="str">
            <v>555-30030404-100-018</v>
          </cell>
          <cell r="F61" t="str">
            <v>Spare Parts Mechanical</v>
          </cell>
          <cell r="G61">
            <v>47123495.899999999</v>
          </cell>
          <cell r="H61">
            <v>0</v>
          </cell>
          <cell r="J61">
            <v>27494286.449999999</v>
          </cell>
          <cell r="K61">
            <v>0</v>
          </cell>
        </row>
        <row r="62">
          <cell r="E62" t="str">
            <v>666-30030404-100-018</v>
          </cell>
          <cell r="F62" t="str">
            <v>Spare Parts Mechanical</v>
          </cell>
          <cell r="G62">
            <v>16519804.439999999</v>
          </cell>
          <cell r="H62">
            <v>0</v>
          </cell>
          <cell r="J62">
            <v>12603808.210000001</v>
          </cell>
          <cell r="K62">
            <v>0</v>
          </cell>
        </row>
        <row r="63">
          <cell r="E63" t="str">
            <v>777-30030404-100-018</v>
          </cell>
          <cell r="F63" t="str">
            <v>Spare Parts Mechanical</v>
          </cell>
          <cell r="G63">
            <v>8799851.3200000003</v>
          </cell>
          <cell r="H63">
            <v>0</v>
          </cell>
          <cell r="J63">
            <v>6835026.7400000002</v>
          </cell>
          <cell r="K63">
            <v>0</v>
          </cell>
        </row>
        <row r="64">
          <cell r="E64" t="str">
            <v>555-30030405-100-018</v>
          </cell>
          <cell r="F64" t="str">
            <v>Spare Parts Electrical</v>
          </cell>
          <cell r="G64">
            <v>21205970.489999998</v>
          </cell>
          <cell r="H64">
            <v>0</v>
          </cell>
          <cell r="J64">
            <v>18587872.48</v>
          </cell>
          <cell r="K64">
            <v>0</v>
          </cell>
        </row>
        <row r="65">
          <cell r="E65" t="str">
            <v>666-30030405-100-018</v>
          </cell>
          <cell r="F65" t="str">
            <v>Spare Parts Electrical</v>
          </cell>
          <cell r="G65">
            <v>4924675.28</v>
          </cell>
          <cell r="H65">
            <v>0</v>
          </cell>
          <cell r="J65">
            <v>2858783.6</v>
          </cell>
          <cell r="K65">
            <v>0</v>
          </cell>
        </row>
        <row r="66">
          <cell r="E66" t="str">
            <v>777-30030405-100-018</v>
          </cell>
          <cell r="F66" t="str">
            <v>Spare Parts Electrical</v>
          </cell>
          <cell r="G66">
            <v>1530348.1</v>
          </cell>
          <cell r="H66">
            <v>0</v>
          </cell>
          <cell r="J66">
            <v>1489724.62</v>
          </cell>
          <cell r="K66">
            <v>0</v>
          </cell>
        </row>
        <row r="67">
          <cell r="E67" t="str">
            <v>555-30030406-100-018</v>
          </cell>
          <cell r="F67" t="str">
            <v>Empty Cement Bag</v>
          </cell>
          <cell r="G67">
            <v>11277480.199999999</v>
          </cell>
          <cell r="H67">
            <v>0</v>
          </cell>
          <cell r="J67">
            <v>7732000</v>
          </cell>
          <cell r="K67">
            <v>0</v>
          </cell>
        </row>
        <row r="68">
          <cell r="E68" t="str">
            <v>666-30030406-100-018</v>
          </cell>
          <cell r="F68" t="str">
            <v>Empty Cement Bag</v>
          </cell>
          <cell r="G68">
            <v>4342580</v>
          </cell>
          <cell r="H68">
            <v>0</v>
          </cell>
          <cell r="J68">
            <v>2948400</v>
          </cell>
          <cell r="K68">
            <v>0</v>
          </cell>
        </row>
        <row r="69">
          <cell r="E69" t="str">
            <v>777-30030406-100-018</v>
          </cell>
          <cell r="F69" t="str">
            <v>Empty Cement Bag</v>
          </cell>
          <cell r="G69">
            <v>2061920</v>
          </cell>
          <cell r="H69">
            <v>0</v>
          </cell>
          <cell r="J69">
            <v>1928360</v>
          </cell>
          <cell r="K69">
            <v>0</v>
          </cell>
        </row>
        <row r="70">
          <cell r="E70" t="str">
            <v>555-30030407-100-018</v>
          </cell>
          <cell r="F70" t="str">
            <v>Wear Parts - Others</v>
          </cell>
          <cell r="G70">
            <v>518841.11</v>
          </cell>
          <cell r="H70">
            <v>0</v>
          </cell>
          <cell r="J70">
            <v>956913.31</v>
          </cell>
          <cell r="K70">
            <v>0</v>
          </cell>
        </row>
        <row r="71">
          <cell r="E71" t="str">
            <v>666-30030407-100-018</v>
          </cell>
          <cell r="F71" t="str">
            <v>Wear Parts - Others</v>
          </cell>
          <cell r="G71">
            <v>199776.91</v>
          </cell>
          <cell r="H71">
            <v>0</v>
          </cell>
          <cell r="J71">
            <v>266081.84999999998</v>
          </cell>
          <cell r="K71">
            <v>0</v>
          </cell>
        </row>
        <row r="72">
          <cell r="E72" t="str">
            <v>777-30030407-100-018</v>
          </cell>
          <cell r="F72" t="str">
            <v>Wear Parts - Others</v>
          </cell>
          <cell r="G72">
            <v>203532</v>
          </cell>
          <cell r="H72">
            <v>0</v>
          </cell>
          <cell r="J72">
            <v>116464</v>
          </cell>
          <cell r="K72">
            <v>0</v>
          </cell>
        </row>
        <row r="73">
          <cell r="E73" t="str">
            <v>555-30030410-100-018</v>
          </cell>
          <cell r="F73" t="str">
            <v>Inventory of CAPEX</v>
          </cell>
          <cell r="G73">
            <v>0</v>
          </cell>
          <cell r="H73">
            <v>0</v>
          </cell>
          <cell r="J73">
            <v>3150000</v>
          </cell>
          <cell r="K73">
            <v>0</v>
          </cell>
        </row>
        <row r="74">
          <cell r="E74" t="str">
            <v>555-30030413-100-018</v>
          </cell>
          <cell r="F74" t="str">
            <v>Goods in Transit - Others</v>
          </cell>
          <cell r="G74">
            <v>26513811.960000001</v>
          </cell>
          <cell r="H74">
            <v>0</v>
          </cell>
          <cell r="J74">
            <v>11799106.960000001</v>
          </cell>
          <cell r="K74">
            <v>0</v>
          </cell>
        </row>
        <row r="75">
          <cell r="E75" t="str">
            <v>666-30030413-100-018</v>
          </cell>
          <cell r="F75" t="str">
            <v>Goods in Transit - Others</v>
          </cell>
          <cell r="G75">
            <v>1947761.99</v>
          </cell>
          <cell r="H75">
            <v>0</v>
          </cell>
          <cell r="J75">
            <v>354094.72</v>
          </cell>
          <cell r="K75">
            <v>0</v>
          </cell>
        </row>
        <row r="76">
          <cell r="E76" t="str">
            <v>777-30030413-100-018</v>
          </cell>
          <cell r="F76" t="str">
            <v>Goods in Transit - Others</v>
          </cell>
          <cell r="G76">
            <v>0</v>
          </cell>
          <cell r="H76">
            <v>0</v>
          </cell>
          <cell r="J76">
            <v>3137578.13</v>
          </cell>
          <cell r="K76">
            <v>0</v>
          </cell>
        </row>
        <row r="77">
          <cell r="E77" t="str">
            <v>555-30030444-100-018</v>
          </cell>
          <cell r="F77" t="str">
            <v>Inventory of BISTAAR</v>
          </cell>
          <cell r="G77">
            <v>11885701.76</v>
          </cell>
          <cell r="H77">
            <v>0</v>
          </cell>
          <cell r="J77">
            <v>1163480.2</v>
          </cell>
          <cell r="K77">
            <v>0</v>
          </cell>
        </row>
        <row r="78">
          <cell r="E78" t="str">
            <v>555-30040301-100-023</v>
          </cell>
          <cell r="F78" t="str">
            <v>Prepaid VAT A/C 01</v>
          </cell>
          <cell r="G78">
            <v>3280879134.71</v>
          </cell>
          <cell r="H78">
            <v>0</v>
          </cell>
          <cell r="J78">
            <v>2603817138.79</v>
          </cell>
          <cell r="K78">
            <v>0</v>
          </cell>
        </row>
        <row r="79">
          <cell r="E79" t="str">
            <v>666-30040301-100-023</v>
          </cell>
          <cell r="F79" t="str">
            <v>Prepaid VAT A/C 01</v>
          </cell>
          <cell r="G79">
            <v>1654421680.4000001</v>
          </cell>
          <cell r="H79">
            <v>0</v>
          </cell>
          <cell r="J79">
            <v>1324977842.1199999</v>
          </cell>
          <cell r="K79">
            <v>0</v>
          </cell>
        </row>
        <row r="80">
          <cell r="E80" t="str">
            <v>777-30040301-100-023</v>
          </cell>
          <cell r="F80" t="str">
            <v>Prepaid VAT A/C 01</v>
          </cell>
          <cell r="G80">
            <v>844772066.45000005</v>
          </cell>
          <cell r="H80">
            <v>0</v>
          </cell>
          <cell r="J80">
            <v>631047475.36000001</v>
          </cell>
          <cell r="K80">
            <v>0</v>
          </cell>
        </row>
        <row r="81">
          <cell r="E81" t="str">
            <v>555-30040302-100-023</v>
          </cell>
          <cell r="F81" t="str">
            <v>Prepaid VAT A/C Services</v>
          </cell>
          <cell r="G81">
            <v>291695.2</v>
          </cell>
          <cell r="H81">
            <v>0</v>
          </cell>
          <cell r="J81">
            <v>201368</v>
          </cell>
          <cell r="K81">
            <v>0</v>
          </cell>
        </row>
        <row r="82">
          <cell r="E82" t="str">
            <v>666-30040302-100-023</v>
          </cell>
          <cell r="F82" t="str">
            <v>Prepaid VAT A/C Services</v>
          </cell>
          <cell r="G82">
            <v>517164.67</v>
          </cell>
          <cell r="H82">
            <v>0</v>
          </cell>
          <cell r="J82">
            <v>622043.06999999995</v>
          </cell>
          <cell r="K82">
            <v>0</v>
          </cell>
        </row>
        <row r="83">
          <cell r="E83" t="str">
            <v>777-30040302-100-023</v>
          </cell>
          <cell r="F83" t="str">
            <v>Prepaid VAT A/C Services</v>
          </cell>
          <cell r="G83">
            <v>1620994.38</v>
          </cell>
          <cell r="H83">
            <v>0</v>
          </cell>
          <cell r="J83">
            <v>1563188.78</v>
          </cell>
          <cell r="K83">
            <v>0</v>
          </cell>
        </row>
        <row r="84">
          <cell r="E84" t="str">
            <v>555-30040401-100-023</v>
          </cell>
          <cell r="F84" t="str">
            <v>Prepaid Insurance</v>
          </cell>
          <cell r="G84">
            <v>75405.990000000005</v>
          </cell>
          <cell r="H84">
            <v>0</v>
          </cell>
          <cell r="J84">
            <v>140281.07999999999</v>
          </cell>
          <cell r="K84">
            <v>0</v>
          </cell>
        </row>
        <row r="85">
          <cell r="E85" t="str">
            <v>666-30040401-100-023</v>
          </cell>
          <cell r="F85" t="str">
            <v>Prepaid Insurance</v>
          </cell>
          <cell r="G85">
            <v>65391.02</v>
          </cell>
          <cell r="H85">
            <v>0</v>
          </cell>
          <cell r="J85">
            <v>63523.53</v>
          </cell>
          <cell r="K85">
            <v>0</v>
          </cell>
        </row>
        <row r="86">
          <cell r="E86" t="str">
            <v>777-30040401-100-023</v>
          </cell>
          <cell r="F86" t="str">
            <v>Prepaid Insurance</v>
          </cell>
          <cell r="G86">
            <v>62666.99</v>
          </cell>
          <cell r="H86">
            <v>0</v>
          </cell>
          <cell r="J86">
            <v>60876.69</v>
          </cell>
          <cell r="K86">
            <v>0</v>
          </cell>
        </row>
        <row r="87">
          <cell r="E87" t="str">
            <v>555-30040402-100-023</v>
          </cell>
          <cell r="F87" t="str">
            <v>Prepaid Rent - Office</v>
          </cell>
          <cell r="G87">
            <v>20033940</v>
          </cell>
          <cell r="H87">
            <v>0</v>
          </cell>
          <cell r="J87">
            <v>977500</v>
          </cell>
          <cell r="K87">
            <v>0</v>
          </cell>
        </row>
        <row r="88">
          <cell r="E88" t="str">
            <v>777-30040402-100-023</v>
          </cell>
          <cell r="F88" t="str">
            <v>Prepaid Rent - Office</v>
          </cell>
          <cell r="G88">
            <v>39000</v>
          </cell>
          <cell r="H88">
            <v>0</v>
          </cell>
          <cell r="J88">
            <v>39000</v>
          </cell>
          <cell r="K88">
            <v>0</v>
          </cell>
        </row>
        <row r="89">
          <cell r="E89" t="str">
            <v>555-30040403-100-023</v>
          </cell>
          <cell r="F89" t="str">
            <v>Prepaid Rent - Residence</v>
          </cell>
          <cell r="G89">
            <v>118666</v>
          </cell>
          <cell r="H89">
            <v>0</v>
          </cell>
          <cell r="J89">
            <v>118666</v>
          </cell>
          <cell r="K89">
            <v>0</v>
          </cell>
        </row>
        <row r="90">
          <cell r="E90" t="str">
            <v>666-30040403-100-023</v>
          </cell>
          <cell r="F90" t="str">
            <v>Prepaid Rent - Residence</v>
          </cell>
          <cell r="G90">
            <v>0</v>
          </cell>
          <cell r="H90">
            <v>0</v>
          </cell>
          <cell r="J90">
            <v>2895.6</v>
          </cell>
          <cell r="K90">
            <v>0</v>
          </cell>
        </row>
        <row r="91">
          <cell r="E91" t="str">
            <v>555-30040404-100-023</v>
          </cell>
          <cell r="F91" t="str">
            <v>Prepayments - Vendor</v>
          </cell>
          <cell r="G91">
            <v>50552401.979999997</v>
          </cell>
          <cell r="H91">
            <v>0</v>
          </cell>
          <cell r="J91">
            <v>119749684.05</v>
          </cell>
          <cell r="K91">
            <v>0</v>
          </cell>
        </row>
        <row r="92">
          <cell r="E92" t="str">
            <v>666-30040404-100-023</v>
          </cell>
          <cell r="F92" t="str">
            <v>Prepayments - Vendor</v>
          </cell>
          <cell r="G92">
            <v>771977.97</v>
          </cell>
          <cell r="H92">
            <v>0</v>
          </cell>
          <cell r="J92">
            <v>771977.97</v>
          </cell>
          <cell r="K92">
            <v>0</v>
          </cell>
        </row>
        <row r="93">
          <cell r="E93" t="str">
            <v>777-30040404-100-023</v>
          </cell>
          <cell r="F93" t="str">
            <v>Prepayments - Vendor</v>
          </cell>
          <cell r="G93">
            <v>7484343.6399999997</v>
          </cell>
          <cell r="H93">
            <v>0</v>
          </cell>
          <cell r="J93">
            <v>4681833.6399999997</v>
          </cell>
          <cell r="K93">
            <v>0</v>
          </cell>
        </row>
        <row r="94">
          <cell r="E94" t="str">
            <v>555-30040405-100-023</v>
          </cell>
          <cell r="F94" t="str">
            <v>Adv Income Tax</v>
          </cell>
          <cell r="G94">
            <v>687156500.03999996</v>
          </cell>
          <cell r="H94">
            <v>0</v>
          </cell>
          <cell r="J94">
            <v>519072727.75</v>
          </cell>
          <cell r="K94">
            <v>0</v>
          </cell>
        </row>
        <row r="95">
          <cell r="E95" t="str">
            <v>666-30040405-100-023</v>
          </cell>
          <cell r="F95" t="str">
            <v>Adv Income Tax</v>
          </cell>
          <cell r="G95">
            <v>396100955.81999999</v>
          </cell>
          <cell r="H95">
            <v>0</v>
          </cell>
          <cell r="J95">
            <v>392007024.54000002</v>
          </cell>
          <cell r="K95">
            <v>0</v>
          </cell>
        </row>
        <row r="96">
          <cell r="E96" t="str">
            <v>777-30040405-100-023</v>
          </cell>
          <cell r="F96" t="str">
            <v>Adv Income Tax</v>
          </cell>
          <cell r="G96">
            <v>119423772.31999999</v>
          </cell>
          <cell r="H96">
            <v>0</v>
          </cell>
          <cell r="J96">
            <v>85860087.620000005</v>
          </cell>
          <cell r="K96">
            <v>0</v>
          </cell>
        </row>
        <row r="97">
          <cell r="E97" t="str">
            <v>555-30040409-100-023</v>
          </cell>
          <cell r="F97" t="str">
            <v>House Rent - Park View</v>
          </cell>
          <cell r="G97">
            <v>0</v>
          </cell>
          <cell r="H97">
            <v>2361698.0699999998</v>
          </cell>
          <cell r="J97">
            <v>0</v>
          </cell>
          <cell r="K97">
            <v>3211018.09</v>
          </cell>
        </row>
        <row r="98">
          <cell r="E98" t="str">
            <v>555-30040414-100-023</v>
          </cell>
          <cell r="F98" t="str">
            <v>Prepayments for BISTAAR</v>
          </cell>
          <cell r="G98">
            <v>340880084.76999998</v>
          </cell>
          <cell r="H98">
            <v>0</v>
          </cell>
          <cell r="J98">
            <v>293347067.76999998</v>
          </cell>
          <cell r="K98">
            <v>0</v>
          </cell>
        </row>
        <row r="99">
          <cell r="E99" t="str">
            <v>555-40020603-100-023</v>
          </cell>
          <cell r="F99" t="str">
            <v>Provision for VAT A/C - 01</v>
          </cell>
          <cell r="G99">
            <v>0</v>
          </cell>
          <cell r="H99">
            <v>3268950351.0900002</v>
          </cell>
          <cell r="J99">
            <v>0</v>
          </cell>
          <cell r="K99">
            <v>2589959808.4400001</v>
          </cell>
        </row>
        <row r="100">
          <cell r="E100" t="str">
            <v>666-40020603-100-023</v>
          </cell>
          <cell r="F100" t="str">
            <v>Provision for VAT A/C - 01</v>
          </cell>
          <cell r="G100">
            <v>0</v>
          </cell>
          <cell r="H100">
            <v>1636747912.0599999</v>
          </cell>
          <cell r="J100">
            <v>0</v>
          </cell>
          <cell r="K100">
            <v>1318765245.47</v>
          </cell>
        </row>
        <row r="101">
          <cell r="E101" t="str">
            <v>777-40020603-100-023</v>
          </cell>
          <cell r="F101" t="str">
            <v>Provision for VAT A/C - 01</v>
          </cell>
          <cell r="G101">
            <v>0</v>
          </cell>
          <cell r="H101">
            <v>825496366.02999997</v>
          </cell>
          <cell r="J101">
            <v>0</v>
          </cell>
          <cell r="K101">
            <v>624355122.20000005</v>
          </cell>
        </row>
        <row r="102">
          <cell r="E102" t="str">
            <v>555-30040407-100-024</v>
          </cell>
          <cell r="F102" t="str">
            <v>Sundry Advance</v>
          </cell>
          <cell r="G102">
            <v>1573319.14</v>
          </cell>
          <cell r="H102">
            <v>0</v>
          </cell>
          <cell r="J102">
            <v>3463829.14</v>
          </cell>
          <cell r="K102">
            <v>0</v>
          </cell>
        </row>
        <row r="103">
          <cell r="E103" t="str">
            <v>777-30040407-100-024</v>
          </cell>
          <cell r="F103" t="str">
            <v>Sundry Advance</v>
          </cell>
          <cell r="G103">
            <v>10300</v>
          </cell>
          <cell r="H103">
            <v>0</v>
          </cell>
          <cell r="J103">
            <v>10000</v>
          </cell>
          <cell r="K103">
            <v>0</v>
          </cell>
        </row>
        <row r="104">
          <cell r="E104" t="str">
            <v>555-30040408-100-024</v>
          </cell>
          <cell r="F104" t="str">
            <v>Travelling Advance</v>
          </cell>
          <cell r="G104">
            <v>100551</v>
          </cell>
          <cell r="H104">
            <v>0</v>
          </cell>
          <cell r="J104">
            <v>163400</v>
          </cell>
          <cell r="K104">
            <v>0</v>
          </cell>
        </row>
        <row r="105">
          <cell r="E105" t="str">
            <v>555-30040413-100-024</v>
          </cell>
          <cell r="F105" t="str">
            <v>Duty Draw Back Receivable</v>
          </cell>
          <cell r="G105">
            <v>778271.03</v>
          </cell>
          <cell r="H105">
            <v>0</v>
          </cell>
          <cell r="J105">
            <v>3859867.32</v>
          </cell>
          <cell r="K105">
            <v>0</v>
          </cell>
        </row>
        <row r="106">
          <cell r="E106" t="str">
            <v>555-30040501-100-024</v>
          </cell>
          <cell r="F106" t="str">
            <v>Salary Advance</v>
          </cell>
          <cell r="G106">
            <v>856848</v>
          </cell>
          <cell r="H106">
            <v>0</v>
          </cell>
          <cell r="J106">
            <v>729376</v>
          </cell>
          <cell r="K106">
            <v>0</v>
          </cell>
        </row>
        <row r="107">
          <cell r="E107" t="str">
            <v>555-30040505-100-024</v>
          </cell>
          <cell r="F107" t="str">
            <v>Car Loan - Mr. Shofiq</v>
          </cell>
          <cell r="G107">
            <v>0</v>
          </cell>
          <cell r="H107">
            <v>0</v>
          </cell>
          <cell r="J107">
            <v>56030.96</v>
          </cell>
          <cell r="K107">
            <v>0</v>
          </cell>
        </row>
        <row r="108">
          <cell r="E108" t="str">
            <v>555-30040506-100-024</v>
          </cell>
          <cell r="F108" t="str">
            <v>Car Loan - Mr. Tariquzzaman</v>
          </cell>
          <cell r="G108">
            <v>413071</v>
          </cell>
          <cell r="H108">
            <v>0</v>
          </cell>
          <cell r="J108">
            <v>613405</v>
          </cell>
          <cell r="K108">
            <v>0</v>
          </cell>
        </row>
        <row r="109">
          <cell r="E109" t="str">
            <v>555-30040510-100-024</v>
          </cell>
          <cell r="F109" t="str">
            <v>Car Loan - Mr. S K Roy</v>
          </cell>
          <cell r="G109">
            <v>97342</v>
          </cell>
          <cell r="H109">
            <v>0</v>
          </cell>
          <cell r="J109">
            <v>244688.84</v>
          </cell>
          <cell r="K109">
            <v>0</v>
          </cell>
        </row>
        <row r="110">
          <cell r="E110" t="str">
            <v>555-30040515-100-024</v>
          </cell>
          <cell r="F110" t="str">
            <v>Car Loan - Mr. Rahim</v>
          </cell>
          <cell r="G110">
            <v>545147</v>
          </cell>
          <cell r="H110">
            <v>0</v>
          </cell>
          <cell r="J110">
            <v>774999</v>
          </cell>
          <cell r="K110">
            <v>0</v>
          </cell>
        </row>
        <row r="111">
          <cell r="E111" t="str">
            <v>555-30040517-100-024</v>
          </cell>
          <cell r="F111" t="str">
            <v>Car Loan - Mr. DDC</v>
          </cell>
          <cell r="G111">
            <v>97355.89</v>
          </cell>
          <cell r="H111">
            <v>0</v>
          </cell>
          <cell r="J111">
            <v>244720.89</v>
          </cell>
          <cell r="K111">
            <v>0</v>
          </cell>
        </row>
        <row r="112">
          <cell r="E112" t="str">
            <v>555-30040518-100-024</v>
          </cell>
          <cell r="F112" t="str">
            <v>Car Loan - Mr. Rafiqul Islam</v>
          </cell>
          <cell r="G112">
            <v>151862</v>
          </cell>
          <cell r="H112">
            <v>0</v>
          </cell>
          <cell r="J112">
            <v>309801</v>
          </cell>
          <cell r="K112">
            <v>0</v>
          </cell>
        </row>
        <row r="113">
          <cell r="E113" t="str">
            <v>555-30040519-100-024</v>
          </cell>
          <cell r="F113" t="str">
            <v>Car Loan - Ms. Farah</v>
          </cell>
          <cell r="G113">
            <v>93860</v>
          </cell>
          <cell r="H113">
            <v>0</v>
          </cell>
          <cell r="J113">
            <v>250173</v>
          </cell>
          <cell r="K113">
            <v>0</v>
          </cell>
        </row>
        <row r="114">
          <cell r="E114" t="str">
            <v>555-30040521-100-024</v>
          </cell>
          <cell r="F114" t="str">
            <v>Car Loan - Mr. Ariful Islam</v>
          </cell>
          <cell r="G114">
            <v>200909</v>
          </cell>
          <cell r="H114">
            <v>0</v>
          </cell>
          <cell r="J114">
            <v>330048</v>
          </cell>
          <cell r="K114">
            <v>0</v>
          </cell>
        </row>
        <row r="115">
          <cell r="E115" t="str">
            <v>555-30040522-100-024</v>
          </cell>
          <cell r="F115" t="str">
            <v>Car Loan - Mr. Md. Reajul Hoque</v>
          </cell>
          <cell r="G115">
            <v>170003</v>
          </cell>
          <cell r="H115">
            <v>0</v>
          </cell>
          <cell r="J115">
            <v>282823</v>
          </cell>
          <cell r="K115">
            <v>0</v>
          </cell>
        </row>
        <row r="116">
          <cell r="E116" t="str">
            <v>555-30040523-100-024</v>
          </cell>
          <cell r="F116" t="str">
            <v>Car Loan - Mr. Md. Masudul Hasan</v>
          </cell>
          <cell r="G116">
            <v>185454</v>
          </cell>
          <cell r="H116">
            <v>0</v>
          </cell>
          <cell r="J116">
            <v>308691</v>
          </cell>
          <cell r="K116">
            <v>0</v>
          </cell>
        </row>
        <row r="117">
          <cell r="E117" t="str">
            <v>555-30040524-100-024</v>
          </cell>
          <cell r="F117" t="str">
            <v>Car Loan - Mr. Md. Azizul Hoque</v>
          </cell>
          <cell r="G117">
            <v>357723</v>
          </cell>
          <cell r="H117">
            <v>0</v>
          </cell>
          <cell r="J117">
            <v>516663</v>
          </cell>
          <cell r="K117">
            <v>0</v>
          </cell>
        </row>
        <row r="118">
          <cell r="E118" t="str">
            <v>555-30040525-100-024</v>
          </cell>
          <cell r="F118" t="str">
            <v>Car Loan - Mr. M Abu Hasib Ron</v>
          </cell>
          <cell r="G118">
            <v>0</v>
          </cell>
          <cell r="H118">
            <v>0</v>
          </cell>
          <cell r="J118">
            <v>709885</v>
          </cell>
          <cell r="K118">
            <v>0</v>
          </cell>
        </row>
        <row r="119">
          <cell r="E119" t="str">
            <v>555-30040526-100-024</v>
          </cell>
          <cell r="F119" t="str">
            <v>Bike Loan - Mr. Mamun Hossain</v>
          </cell>
          <cell r="G119">
            <v>92125</v>
          </cell>
          <cell r="H119">
            <v>0</v>
          </cell>
          <cell r="J119">
            <v>122613</v>
          </cell>
          <cell r="K119">
            <v>0</v>
          </cell>
        </row>
        <row r="120">
          <cell r="E120" t="str">
            <v>555-30040527-100-024</v>
          </cell>
          <cell r="F120" t="str">
            <v>Car Loan - Mr. Maj. Abdur Rahim</v>
          </cell>
          <cell r="G120">
            <v>480963</v>
          </cell>
          <cell r="H120">
            <v>0</v>
          </cell>
          <cell r="J120">
            <v>677992</v>
          </cell>
          <cell r="K120">
            <v>0</v>
          </cell>
        </row>
        <row r="121">
          <cell r="E121" t="str">
            <v>555-30040528-100-024</v>
          </cell>
          <cell r="F121" t="str">
            <v>Car Loan - Mr. Mobarok Ali</v>
          </cell>
          <cell r="G121">
            <v>406497</v>
          </cell>
          <cell r="H121">
            <v>0</v>
          </cell>
          <cell r="J121">
            <v>541018</v>
          </cell>
          <cell r="K121">
            <v>0</v>
          </cell>
        </row>
        <row r="122">
          <cell r="E122" t="str">
            <v>555-30040530-100-024</v>
          </cell>
          <cell r="F122" t="str">
            <v>Car Loan - Mr. Acheaionto Ray</v>
          </cell>
          <cell r="G122">
            <v>377459</v>
          </cell>
          <cell r="H122">
            <v>0</v>
          </cell>
          <cell r="J122">
            <v>502373</v>
          </cell>
          <cell r="K122">
            <v>0</v>
          </cell>
        </row>
        <row r="123">
          <cell r="E123" t="str">
            <v>555-30040531-100-024</v>
          </cell>
          <cell r="F123" t="str">
            <v>Car Loan - Mr. Sherazul Islam</v>
          </cell>
          <cell r="G123">
            <v>927532</v>
          </cell>
          <cell r="H123">
            <v>0</v>
          </cell>
          <cell r="J123">
            <v>1146843</v>
          </cell>
          <cell r="K123">
            <v>0</v>
          </cell>
        </row>
        <row r="124">
          <cell r="E124" t="str">
            <v>555-30040532-100-024</v>
          </cell>
          <cell r="F124" t="str">
            <v>Car Loan - Mr. Richard D' Costa</v>
          </cell>
          <cell r="G124">
            <v>772881</v>
          </cell>
          <cell r="H124">
            <v>0</v>
          </cell>
          <cell r="J124">
            <v>955702</v>
          </cell>
          <cell r="K124">
            <v>0</v>
          </cell>
        </row>
        <row r="125">
          <cell r="E125" t="str">
            <v>555-30040533-100-024</v>
          </cell>
          <cell r="F125" t="str">
            <v>Car Loan - Mr. Md. Imdadul Hoque</v>
          </cell>
          <cell r="G125">
            <v>927532</v>
          </cell>
          <cell r="H125">
            <v>0</v>
          </cell>
          <cell r="J125">
            <v>1146843</v>
          </cell>
          <cell r="K125">
            <v>0</v>
          </cell>
        </row>
        <row r="126">
          <cell r="E126" t="str">
            <v>555-30040534-100-024</v>
          </cell>
          <cell r="F126" t="str">
            <v>Car Loan - Mr. Md. Johir Uddin Shahriar Kabir</v>
          </cell>
          <cell r="G126">
            <v>1500000</v>
          </cell>
          <cell r="H126">
            <v>0</v>
          </cell>
          <cell r="J126">
            <v>1200000</v>
          </cell>
          <cell r="K126">
            <v>0</v>
          </cell>
        </row>
        <row r="127">
          <cell r="E127" t="str">
            <v>555-30040535-100-024</v>
          </cell>
          <cell r="F127" t="str">
            <v>Car Loan - Mr. Ali Ahammad</v>
          </cell>
          <cell r="G127">
            <v>1065748</v>
          </cell>
          <cell r="H127">
            <v>0</v>
          </cell>
          <cell r="J127">
            <v>0</v>
          </cell>
          <cell r="K127">
            <v>0</v>
          </cell>
        </row>
        <row r="128">
          <cell r="E128" t="str">
            <v>555-30040536-100-024</v>
          </cell>
          <cell r="F128" t="str">
            <v>Car Loan - Mr. Mahmud  Hasan</v>
          </cell>
          <cell r="G128">
            <v>1388792</v>
          </cell>
          <cell r="H128">
            <v>0</v>
          </cell>
          <cell r="J128">
            <v>0</v>
          </cell>
          <cell r="K128">
            <v>0</v>
          </cell>
        </row>
        <row r="129">
          <cell r="E129" t="str">
            <v>555-30040537-100-024</v>
          </cell>
          <cell r="F129" t="str">
            <v>Car Loan - Ms. Farzana Ashraf</v>
          </cell>
          <cell r="G129">
            <v>1128976</v>
          </cell>
          <cell r="H129">
            <v>0</v>
          </cell>
          <cell r="J129">
            <v>0</v>
          </cell>
          <cell r="K129">
            <v>0</v>
          </cell>
        </row>
        <row r="130">
          <cell r="E130" t="str">
            <v>555-30040615-100-024</v>
          </cell>
          <cell r="F130" t="str">
            <v>Education Loan - Mr. Choudhury Jahangir Alam Imtiaz</v>
          </cell>
          <cell r="G130">
            <v>128016</v>
          </cell>
          <cell r="H130">
            <v>0</v>
          </cell>
          <cell r="J130">
            <v>0</v>
          </cell>
          <cell r="K130">
            <v>0</v>
          </cell>
        </row>
        <row r="131">
          <cell r="E131" t="str">
            <v>555-30060101-100-031</v>
          </cell>
          <cell r="F131" t="str">
            <v>Lease Hold Land</v>
          </cell>
          <cell r="G131">
            <v>1020000000</v>
          </cell>
          <cell r="H131">
            <v>0</v>
          </cell>
          <cell r="J131">
            <v>1020000000</v>
          </cell>
          <cell r="K131">
            <v>0</v>
          </cell>
        </row>
        <row r="132">
          <cell r="E132" t="str">
            <v>666-30060101-100-031</v>
          </cell>
          <cell r="F132" t="str">
            <v>Lease Hold Land</v>
          </cell>
          <cell r="G132">
            <v>473000000</v>
          </cell>
          <cell r="H132">
            <v>0</v>
          </cell>
          <cell r="J132">
            <v>473000000</v>
          </cell>
          <cell r="K132">
            <v>0</v>
          </cell>
        </row>
        <row r="133">
          <cell r="E133" t="str">
            <v>777-30060101-100-031</v>
          </cell>
          <cell r="F133" t="str">
            <v>Lease Hold Land</v>
          </cell>
          <cell r="G133">
            <v>10183757</v>
          </cell>
          <cell r="H133">
            <v>0</v>
          </cell>
          <cell r="J133">
            <v>10183757</v>
          </cell>
          <cell r="K133">
            <v>0</v>
          </cell>
        </row>
        <row r="134">
          <cell r="E134" t="str">
            <v>555-30070101-100-031</v>
          </cell>
          <cell r="F134" t="str">
            <v>Accu Depr - Leasehold Land</v>
          </cell>
          <cell r="G134">
            <v>0</v>
          </cell>
          <cell r="H134">
            <v>36428571.289999999</v>
          </cell>
          <cell r="J134">
            <v>0</v>
          </cell>
          <cell r="K134">
            <v>24285714.289999999</v>
          </cell>
        </row>
        <row r="135">
          <cell r="E135" t="str">
            <v>777-30070101-100-031</v>
          </cell>
          <cell r="F135" t="str">
            <v>Accu Depr - Leasehold Land</v>
          </cell>
          <cell r="G135">
            <v>0</v>
          </cell>
          <cell r="H135">
            <v>1607965.24</v>
          </cell>
          <cell r="J135">
            <v>0</v>
          </cell>
          <cell r="K135">
            <v>1071973.24</v>
          </cell>
        </row>
        <row r="136">
          <cell r="E136" t="str">
            <v>555-30060201-100-032</v>
          </cell>
          <cell r="F136" t="str">
            <v>Buildings</v>
          </cell>
          <cell r="G136">
            <v>564953604.88999999</v>
          </cell>
          <cell r="H136">
            <v>0</v>
          </cell>
          <cell r="J136">
            <v>564953604.88999999</v>
          </cell>
          <cell r="K136">
            <v>0</v>
          </cell>
        </row>
        <row r="137">
          <cell r="E137" t="str">
            <v>666-30060201-100-032</v>
          </cell>
          <cell r="F137" t="str">
            <v>Buildings</v>
          </cell>
          <cell r="G137">
            <v>425275164.62</v>
          </cell>
          <cell r="H137">
            <v>0</v>
          </cell>
          <cell r="J137">
            <v>425275164.62</v>
          </cell>
          <cell r="K137">
            <v>0</v>
          </cell>
        </row>
        <row r="138">
          <cell r="E138" t="str">
            <v>777-30060201-100-032</v>
          </cell>
          <cell r="F138" t="str">
            <v>Buildings</v>
          </cell>
          <cell r="G138">
            <v>424924178.94999999</v>
          </cell>
          <cell r="H138">
            <v>0</v>
          </cell>
          <cell r="J138">
            <v>424924178.94999999</v>
          </cell>
          <cell r="K138">
            <v>0</v>
          </cell>
        </row>
        <row r="139">
          <cell r="E139" t="str">
            <v>555-30070201-100-032</v>
          </cell>
          <cell r="F139" t="str">
            <v>Accu Depr - Buildings</v>
          </cell>
          <cell r="G139">
            <v>0</v>
          </cell>
          <cell r="H139">
            <v>199173845.78999999</v>
          </cell>
          <cell r="J139">
            <v>0</v>
          </cell>
          <cell r="K139">
            <v>181318819.37</v>
          </cell>
        </row>
        <row r="140">
          <cell r="E140" t="str">
            <v>666-30070201-100-032</v>
          </cell>
          <cell r="F140" t="str">
            <v>Accu Depr - Buildings</v>
          </cell>
          <cell r="G140">
            <v>0</v>
          </cell>
          <cell r="H140">
            <v>114660830.62</v>
          </cell>
          <cell r="J140">
            <v>0</v>
          </cell>
          <cell r="K140">
            <v>100862044.79000001</v>
          </cell>
        </row>
        <row r="141">
          <cell r="E141" t="str">
            <v>777-30070201-100-032</v>
          </cell>
          <cell r="F141" t="str">
            <v>Accu Depr - Buildings</v>
          </cell>
          <cell r="G141">
            <v>0</v>
          </cell>
          <cell r="H141">
            <v>92519403.859999999</v>
          </cell>
          <cell r="J141">
            <v>0</v>
          </cell>
          <cell r="K141">
            <v>78451885.219999999</v>
          </cell>
        </row>
        <row r="142">
          <cell r="E142" t="str">
            <v>555-30060301-100-033</v>
          </cell>
          <cell r="F142" t="str">
            <v>Plant &amp; Machinery</v>
          </cell>
          <cell r="G142">
            <v>1473545212.99</v>
          </cell>
          <cell r="H142">
            <v>0</v>
          </cell>
          <cell r="J142">
            <v>1458942074.9300001</v>
          </cell>
          <cell r="K142">
            <v>0</v>
          </cell>
        </row>
        <row r="143">
          <cell r="E143" t="str">
            <v>666-30060301-100-033</v>
          </cell>
          <cell r="F143" t="str">
            <v>Plant &amp; Machinery</v>
          </cell>
          <cell r="G143">
            <v>299435495.32999998</v>
          </cell>
          <cell r="H143">
            <v>0</v>
          </cell>
          <cell r="J143">
            <v>296485495.32999998</v>
          </cell>
          <cell r="K143">
            <v>0</v>
          </cell>
        </row>
        <row r="144">
          <cell r="E144" t="str">
            <v>777-30060301-100-033</v>
          </cell>
          <cell r="F144" t="str">
            <v>Plant &amp; Machinery</v>
          </cell>
          <cell r="G144">
            <v>296486772.63999999</v>
          </cell>
          <cell r="H144">
            <v>0</v>
          </cell>
          <cell r="J144">
            <v>296486772.63999999</v>
          </cell>
          <cell r="K144">
            <v>0</v>
          </cell>
        </row>
        <row r="145">
          <cell r="E145" t="str">
            <v>555-30070301-100-033</v>
          </cell>
          <cell r="F145" t="str">
            <v>Accu Depr - Plant &amp; Machinery</v>
          </cell>
          <cell r="G145">
            <v>0</v>
          </cell>
          <cell r="H145">
            <v>641924241.46000004</v>
          </cell>
          <cell r="J145">
            <v>0</v>
          </cell>
          <cell r="K145">
            <v>575234750.44000006</v>
          </cell>
        </row>
        <row r="146">
          <cell r="E146" t="str">
            <v>666-30070301-100-033</v>
          </cell>
          <cell r="F146" t="str">
            <v>Accu Depr - Plant &amp; Machinery</v>
          </cell>
          <cell r="G146">
            <v>0</v>
          </cell>
          <cell r="H146">
            <v>136569447.75</v>
          </cell>
          <cell r="J146">
            <v>0</v>
          </cell>
          <cell r="K146">
            <v>124979033.53</v>
          </cell>
        </row>
        <row r="147">
          <cell r="E147" t="str">
            <v>777-30070301-100-033</v>
          </cell>
          <cell r="F147" t="str">
            <v>Accu Depr - Plant &amp; Machinery</v>
          </cell>
          <cell r="G147">
            <v>0</v>
          </cell>
          <cell r="H147">
            <v>105824781.8</v>
          </cell>
          <cell r="J147">
            <v>0</v>
          </cell>
          <cell r="K147">
            <v>91989617.849999994</v>
          </cell>
        </row>
        <row r="148">
          <cell r="E148" t="str">
            <v>555-30060401-100-034</v>
          </cell>
          <cell r="F148" t="str">
            <v>Furniture, Vehicles &amp; Office Equipment</v>
          </cell>
          <cell r="G148">
            <v>93488492.420000002</v>
          </cell>
          <cell r="H148">
            <v>0</v>
          </cell>
          <cell r="J148">
            <v>80556131.420000002</v>
          </cell>
          <cell r="K148">
            <v>0</v>
          </cell>
        </row>
        <row r="149">
          <cell r="E149" t="str">
            <v>666-30060401-100-034</v>
          </cell>
          <cell r="F149" t="str">
            <v>Furniture, Vehicles &amp; Office Equipment</v>
          </cell>
          <cell r="G149">
            <v>172570</v>
          </cell>
          <cell r="H149">
            <v>0</v>
          </cell>
          <cell r="J149">
            <v>172570</v>
          </cell>
          <cell r="K149">
            <v>0</v>
          </cell>
        </row>
        <row r="150">
          <cell r="E150" t="str">
            <v>777-30060401-100-034</v>
          </cell>
          <cell r="F150" t="str">
            <v>Furniture, Vehicles &amp; Office Equipment</v>
          </cell>
          <cell r="G150">
            <v>1487565</v>
          </cell>
          <cell r="H150">
            <v>0</v>
          </cell>
          <cell r="J150">
            <v>1439725</v>
          </cell>
          <cell r="K150">
            <v>0</v>
          </cell>
        </row>
        <row r="151">
          <cell r="E151" t="str">
            <v>555-30070401-100-034</v>
          </cell>
          <cell r="F151" t="str">
            <v>Accu Depr - Furniture, Vehicle &amp; Office Equipment</v>
          </cell>
          <cell r="G151">
            <v>0</v>
          </cell>
          <cell r="H151">
            <v>61929744.840000004</v>
          </cell>
          <cell r="J151">
            <v>0</v>
          </cell>
          <cell r="K151">
            <v>53170895.329999998</v>
          </cell>
        </row>
        <row r="152">
          <cell r="E152" t="str">
            <v>666-30070401-100-034</v>
          </cell>
          <cell r="F152" t="str">
            <v>Accu Depr - Furniture, Vehicle &amp; Office Equipment</v>
          </cell>
          <cell r="G152">
            <v>0</v>
          </cell>
          <cell r="H152">
            <v>172567.86</v>
          </cell>
          <cell r="J152">
            <v>0</v>
          </cell>
          <cell r="K152">
            <v>172567.86</v>
          </cell>
        </row>
        <row r="153">
          <cell r="E153" t="str">
            <v>777-30070401-100-034</v>
          </cell>
          <cell r="F153" t="str">
            <v>Accu Depr - Furniture, Vehicle &amp; Office Equipment</v>
          </cell>
          <cell r="G153">
            <v>0</v>
          </cell>
          <cell r="H153">
            <v>1398199.73</v>
          </cell>
          <cell r="J153">
            <v>0</v>
          </cell>
          <cell r="K153">
            <v>1345073.07</v>
          </cell>
        </row>
        <row r="154">
          <cell r="E154" t="str">
            <v>555-30060518-100-035</v>
          </cell>
          <cell r="F154" t="str">
            <v>Corporate Office Renovation</v>
          </cell>
          <cell r="G154">
            <v>8987000</v>
          </cell>
          <cell r="H154">
            <v>0</v>
          </cell>
          <cell r="J154">
            <v>0</v>
          </cell>
          <cell r="K154">
            <v>0</v>
          </cell>
        </row>
        <row r="155">
          <cell r="E155" t="str">
            <v>666-30060524-100-035</v>
          </cell>
          <cell r="F155" t="str">
            <v>Air Compressor</v>
          </cell>
          <cell r="G155">
            <v>0</v>
          </cell>
          <cell r="H155">
            <v>0</v>
          </cell>
          <cell r="J155">
            <v>2950000</v>
          </cell>
          <cell r="K155">
            <v>0</v>
          </cell>
        </row>
        <row r="156">
          <cell r="E156" t="str">
            <v>555-30060543-100-035</v>
          </cell>
          <cell r="F156" t="str">
            <v>Up-gradation of De-dusting System</v>
          </cell>
          <cell r="G156">
            <v>59353498.859999999</v>
          </cell>
          <cell r="H156">
            <v>0</v>
          </cell>
          <cell r="J156">
            <v>21711598.890000001</v>
          </cell>
          <cell r="K156">
            <v>0</v>
          </cell>
        </row>
        <row r="157">
          <cell r="E157" t="str">
            <v>555-30060544-100-035</v>
          </cell>
          <cell r="F157" t="str">
            <v>Implementation of FPE</v>
          </cell>
          <cell r="G157">
            <v>0</v>
          </cell>
          <cell r="H157">
            <v>0</v>
          </cell>
          <cell r="J157">
            <v>1029350.08</v>
          </cell>
          <cell r="K157">
            <v>0</v>
          </cell>
        </row>
        <row r="158">
          <cell r="E158" t="str">
            <v>555-30060545-100-035</v>
          </cell>
          <cell r="F158" t="str">
            <v>Grinding Capacity Expansion BISTAAR - Capital Machinery</v>
          </cell>
          <cell r="G158">
            <v>1007501710.61</v>
          </cell>
          <cell r="H158">
            <v>0</v>
          </cell>
          <cell r="J158">
            <v>25996790.199999999</v>
          </cell>
          <cell r="K158">
            <v>0</v>
          </cell>
        </row>
        <row r="159">
          <cell r="E159" t="str">
            <v>555-30060546-100-035</v>
          </cell>
          <cell r="F159" t="str">
            <v>Grinding Capacity Expansion BISTAAR - Civil Construction</v>
          </cell>
          <cell r="G159">
            <v>560503785.10000002</v>
          </cell>
          <cell r="H159">
            <v>0</v>
          </cell>
          <cell r="J159">
            <v>233811316.53</v>
          </cell>
          <cell r="K159">
            <v>0</v>
          </cell>
        </row>
        <row r="160">
          <cell r="E160" t="str">
            <v>555-30060547-100-035</v>
          </cell>
          <cell r="F160" t="str">
            <v>Grinding Capacity Expansion BISTAAR - Preproduction Expenses</v>
          </cell>
          <cell r="G160">
            <v>533802762.36000001</v>
          </cell>
          <cell r="H160">
            <v>0</v>
          </cell>
          <cell r="J160">
            <v>199461426.38</v>
          </cell>
          <cell r="K160">
            <v>0</v>
          </cell>
        </row>
        <row r="161">
          <cell r="E161" t="str">
            <v>555-30060551-100-035</v>
          </cell>
          <cell r="F161" t="str">
            <v>Fly Ash Feeding System</v>
          </cell>
          <cell r="G161">
            <v>0</v>
          </cell>
          <cell r="H161">
            <v>0</v>
          </cell>
          <cell r="J161">
            <v>6056533.0599999996</v>
          </cell>
          <cell r="K161">
            <v>0</v>
          </cell>
        </row>
        <row r="162">
          <cell r="E162" t="str">
            <v>555-30060552-100-035</v>
          </cell>
          <cell r="F162" t="str">
            <v>Shed for Raw Material</v>
          </cell>
          <cell r="G162">
            <v>0</v>
          </cell>
          <cell r="H162">
            <v>0</v>
          </cell>
          <cell r="J162">
            <v>4332083</v>
          </cell>
          <cell r="K162">
            <v>0</v>
          </cell>
        </row>
        <row r="163">
          <cell r="E163" t="str">
            <v>555-30060553-100-035</v>
          </cell>
          <cell r="F163" t="str">
            <v>SAP - Travelling &amp; Pre-Implemention Expenses</v>
          </cell>
          <cell r="G163">
            <v>803016.26</v>
          </cell>
          <cell r="H163">
            <v>0</v>
          </cell>
          <cell r="J163">
            <v>0</v>
          </cell>
          <cell r="K163">
            <v>0</v>
          </cell>
        </row>
        <row r="164">
          <cell r="E164" t="str">
            <v>555-30060554-100-035</v>
          </cell>
          <cell r="F164" t="str">
            <v>SAP - Consulting &amp; Others</v>
          </cell>
          <cell r="G164">
            <v>16983162.199999999</v>
          </cell>
          <cell r="H164">
            <v>0</v>
          </cell>
          <cell r="J164">
            <v>0</v>
          </cell>
          <cell r="K164">
            <v>0</v>
          </cell>
        </row>
        <row r="165">
          <cell r="E165" t="str">
            <v>555-30060555-100-035</v>
          </cell>
          <cell r="F165" t="str">
            <v>SAP - Technical Support &amp; Others</v>
          </cell>
          <cell r="G165">
            <v>539977.34</v>
          </cell>
          <cell r="H165">
            <v>0</v>
          </cell>
          <cell r="J165">
            <v>0</v>
          </cell>
          <cell r="K165">
            <v>0</v>
          </cell>
        </row>
        <row r="166">
          <cell r="E166" t="str">
            <v>555-30060556-100-035</v>
          </cell>
          <cell r="F166" t="str">
            <v>MIC Storage Shed</v>
          </cell>
          <cell r="G166">
            <v>23098540.600000001</v>
          </cell>
          <cell r="H166">
            <v>0</v>
          </cell>
          <cell r="J166">
            <v>0</v>
          </cell>
          <cell r="K166">
            <v>0</v>
          </cell>
        </row>
        <row r="167">
          <cell r="E167" t="str">
            <v>555-30060557-100-035</v>
          </cell>
          <cell r="F167" t="str">
            <v>Single Gear Box</v>
          </cell>
          <cell r="G167">
            <v>2945016.65</v>
          </cell>
          <cell r="H167">
            <v>0</v>
          </cell>
          <cell r="J167">
            <v>2863850</v>
          </cell>
          <cell r="K167">
            <v>0</v>
          </cell>
        </row>
        <row r="168">
          <cell r="E168" t="str">
            <v>555-30060558-100-035</v>
          </cell>
          <cell r="F168" t="str">
            <v>Mill Automation with PLC &amp; MMI</v>
          </cell>
          <cell r="G168">
            <v>0</v>
          </cell>
          <cell r="H168">
            <v>0</v>
          </cell>
          <cell r="J168">
            <v>8846605</v>
          </cell>
          <cell r="K168">
            <v>0</v>
          </cell>
        </row>
        <row r="169">
          <cell r="E169" t="str">
            <v>555-30060560-100-035</v>
          </cell>
          <cell r="F169" t="str">
            <v>Eco Hopper for Clinker</v>
          </cell>
          <cell r="G169">
            <v>18062380.489999998</v>
          </cell>
          <cell r="H169">
            <v>0</v>
          </cell>
          <cell r="J169">
            <v>9594000</v>
          </cell>
          <cell r="K169">
            <v>0</v>
          </cell>
        </row>
        <row r="170">
          <cell r="E170" t="str">
            <v>666-30060561-100-035</v>
          </cell>
          <cell r="F170" t="str">
            <v>Covered Clinker Storage</v>
          </cell>
          <cell r="G170">
            <v>10887749</v>
          </cell>
          <cell r="H170">
            <v>0</v>
          </cell>
          <cell r="J170">
            <v>0</v>
          </cell>
          <cell r="K170">
            <v>0</v>
          </cell>
        </row>
        <row r="171">
          <cell r="E171" t="str">
            <v>666-30060562-100-035</v>
          </cell>
          <cell r="F171" t="str">
            <v>Raw Material Storage Modify</v>
          </cell>
          <cell r="G171">
            <v>0</v>
          </cell>
          <cell r="H171">
            <v>0</v>
          </cell>
          <cell r="J171">
            <v>578332</v>
          </cell>
          <cell r="K171">
            <v>0</v>
          </cell>
        </row>
        <row r="172">
          <cell r="E172" t="str">
            <v>666-30060563-100-035</v>
          </cell>
          <cell r="F172" t="str">
            <v>Fly Ash Silo</v>
          </cell>
          <cell r="G172">
            <v>14154860.050000001</v>
          </cell>
          <cell r="H172">
            <v>0</v>
          </cell>
          <cell r="J172">
            <v>920000</v>
          </cell>
          <cell r="K172">
            <v>0</v>
          </cell>
        </row>
        <row r="173">
          <cell r="E173" t="str">
            <v>555-30060565-100-035</v>
          </cell>
          <cell r="F173" t="str">
            <v>Clinker Silo Modification to PFA</v>
          </cell>
          <cell r="G173">
            <v>2224907.0099999998</v>
          </cell>
          <cell r="H173">
            <v>0</v>
          </cell>
          <cell r="J173">
            <v>0</v>
          </cell>
          <cell r="K173">
            <v>0</v>
          </cell>
        </row>
        <row r="174">
          <cell r="E174" t="str">
            <v>555-30060566-100-035</v>
          </cell>
          <cell r="F174" t="str">
            <v>Construction 33 KV Overhead Line</v>
          </cell>
          <cell r="G174">
            <v>4551193</v>
          </cell>
          <cell r="H174">
            <v>0</v>
          </cell>
          <cell r="J174">
            <v>0</v>
          </cell>
          <cell r="K174">
            <v>0</v>
          </cell>
        </row>
        <row r="175">
          <cell r="E175" t="str">
            <v>555-30060567-100-035</v>
          </cell>
          <cell r="F175" t="str">
            <v>New Road Construction under Master Plant Layout</v>
          </cell>
          <cell r="G175">
            <v>11704765</v>
          </cell>
          <cell r="H175">
            <v>0</v>
          </cell>
          <cell r="J175">
            <v>0</v>
          </cell>
          <cell r="K175">
            <v>0</v>
          </cell>
        </row>
        <row r="176">
          <cell r="E176" t="str">
            <v>555-30060569-100-035</v>
          </cell>
          <cell r="F176" t="str">
            <v>Installation of Solar Power Cell</v>
          </cell>
          <cell r="G176">
            <v>408388.6</v>
          </cell>
          <cell r="H176">
            <v>0</v>
          </cell>
          <cell r="J176">
            <v>0</v>
          </cell>
          <cell r="K176">
            <v>0</v>
          </cell>
        </row>
        <row r="177">
          <cell r="E177" t="str">
            <v>555-30060570-100-035</v>
          </cell>
          <cell r="F177" t="str">
            <v>Multi Step Voltage Transformer</v>
          </cell>
          <cell r="G177">
            <v>5640000</v>
          </cell>
          <cell r="H177">
            <v>0</v>
          </cell>
          <cell r="J177">
            <v>0</v>
          </cell>
          <cell r="K177">
            <v>0</v>
          </cell>
        </row>
        <row r="178">
          <cell r="E178" t="str">
            <v>555-30060573-100-035</v>
          </cell>
          <cell r="F178" t="str">
            <v>Mill 3 PFA Weigh Feeding</v>
          </cell>
          <cell r="G178">
            <v>6073572.7999999998</v>
          </cell>
          <cell r="H178">
            <v>0</v>
          </cell>
          <cell r="J178">
            <v>0</v>
          </cell>
          <cell r="K178">
            <v>0</v>
          </cell>
        </row>
        <row r="179">
          <cell r="E179" t="str">
            <v>666-30060574-100-035</v>
          </cell>
          <cell r="F179" t="str">
            <v>PLC SCADA System for Mill</v>
          </cell>
          <cell r="G179">
            <v>14349093.66</v>
          </cell>
          <cell r="H179">
            <v>0</v>
          </cell>
          <cell r="J179">
            <v>0</v>
          </cell>
          <cell r="K179">
            <v>0</v>
          </cell>
        </row>
        <row r="180">
          <cell r="E180" t="str">
            <v>555-30060575-100-035</v>
          </cell>
          <cell r="F180" t="str">
            <v>Industrial Vacuum Cleaner for Plant</v>
          </cell>
          <cell r="G180">
            <v>995366.36</v>
          </cell>
          <cell r="H180">
            <v>0</v>
          </cell>
          <cell r="J180">
            <v>0</v>
          </cell>
          <cell r="K180">
            <v>0</v>
          </cell>
        </row>
        <row r="181">
          <cell r="E181" t="str">
            <v>555-30060576-100-035</v>
          </cell>
          <cell r="F181" t="str">
            <v>New Guest House Construction</v>
          </cell>
          <cell r="G181">
            <v>1807033.47</v>
          </cell>
          <cell r="H181">
            <v>0</v>
          </cell>
          <cell r="J181">
            <v>0</v>
          </cell>
          <cell r="K181">
            <v>0</v>
          </cell>
        </row>
        <row r="182">
          <cell r="E182" t="str">
            <v>666-30060579-100-035</v>
          </cell>
          <cell r="F182" t="str">
            <v>Trunion for Mill</v>
          </cell>
          <cell r="G182">
            <v>3045483.71</v>
          </cell>
          <cell r="H182">
            <v>0</v>
          </cell>
          <cell r="J182">
            <v>0</v>
          </cell>
          <cell r="K182">
            <v>0</v>
          </cell>
        </row>
        <row r="183">
          <cell r="E183" t="str">
            <v>555-40010301-100-042</v>
          </cell>
          <cell r="F183" t="str">
            <v>HSBC STL</v>
          </cell>
          <cell r="G183">
            <v>0</v>
          </cell>
          <cell r="H183">
            <v>0</v>
          </cell>
          <cell r="J183">
            <v>0</v>
          </cell>
          <cell r="K183">
            <v>180000000</v>
          </cell>
        </row>
        <row r="184">
          <cell r="E184" t="str">
            <v>555-40010303-100-042</v>
          </cell>
          <cell r="F184" t="str">
            <v>CBCL STL</v>
          </cell>
          <cell r="G184">
            <v>0</v>
          </cell>
          <cell r="H184">
            <v>0</v>
          </cell>
          <cell r="J184">
            <v>0</v>
          </cell>
          <cell r="K184">
            <v>170000000</v>
          </cell>
        </row>
        <row r="185">
          <cell r="E185" t="str">
            <v>555-40011301-100-045</v>
          </cell>
          <cell r="F185" t="str">
            <v>HSBC LTL - Current Portion</v>
          </cell>
          <cell r="G185">
            <v>0</v>
          </cell>
          <cell r="H185">
            <v>77308000</v>
          </cell>
          <cell r="J185">
            <v>0</v>
          </cell>
          <cell r="K185">
            <v>0</v>
          </cell>
        </row>
        <row r="186">
          <cell r="E186" t="str">
            <v>555-40011302-100-045</v>
          </cell>
          <cell r="F186" t="str">
            <v>Standard Chartered LTL - Current Portion</v>
          </cell>
          <cell r="G186">
            <v>0</v>
          </cell>
          <cell r="H186">
            <v>132424000</v>
          </cell>
          <cell r="J186">
            <v>0</v>
          </cell>
          <cell r="K186">
            <v>100000000</v>
          </cell>
        </row>
        <row r="187">
          <cell r="E187" t="str">
            <v>555-40020402-100-049</v>
          </cell>
          <cell r="F187" t="str">
            <v>Account Payables - Import Group</v>
          </cell>
          <cell r="G187">
            <v>0</v>
          </cell>
          <cell r="H187">
            <v>481202287.5</v>
          </cell>
          <cell r="J187">
            <v>0</v>
          </cell>
          <cell r="K187">
            <v>199143807</v>
          </cell>
        </row>
        <row r="188">
          <cell r="E188" t="str">
            <v>555-40020405-100-049</v>
          </cell>
          <cell r="F188" t="str">
            <v>Holcim Group Support - Others</v>
          </cell>
          <cell r="G188">
            <v>0</v>
          </cell>
          <cell r="H188">
            <v>37419314.289999999</v>
          </cell>
          <cell r="J188">
            <v>0</v>
          </cell>
          <cell r="K188">
            <v>136873735.59999999</v>
          </cell>
        </row>
        <row r="189">
          <cell r="E189" t="str">
            <v>555-40020406-100-049</v>
          </cell>
          <cell r="F189" t="str">
            <v>Holcim India</v>
          </cell>
          <cell r="G189">
            <v>0</v>
          </cell>
          <cell r="H189">
            <v>4152663.14</v>
          </cell>
          <cell r="J189">
            <v>0</v>
          </cell>
          <cell r="K189">
            <v>518058.89</v>
          </cell>
        </row>
        <row r="190">
          <cell r="E190" t="str">
            <v>555-40020410-100-049</v>
          </cell>
          <cell r="F190" t="str">
            <v>Holcim Services Asia Ltd</v>
          </cell>
          <cell r="G190">
            <v>0</v>
          </cell>
          <cell r="H190">
            <v>19772282.219999999</v>
          </cell>
          <cell r="J190">
            <v>0</v>
          </cell>
          <cell r="K190">
            <v>378850.66</v>
          </cell>
        </row>
        <row r="191">
          <cell r="E191" t="str">
            <v>555-40020412-100-049</v>
          </cell>
          <cell r="F191" t="str">
            <v>Holcim Group Support - IFF</v>
          </cell>
          <cell r="G191">
            <v>0</v>
          </cell>
          <cell r="H191">
            <v>134386005</v>
          </cell>
          <cell r="J191">
            <v>0</v>
          </cell>
          <cell r="K191">
            <v>0</v>
          </cell>
        </row>
        <row r="192">
          <cell r="E192" t="str">
            <v>555-40020602-100-051</v>
          </cell>
          <cell r="F192" t="str">
            <v>Refundable Dealer Deposits</v>
          </cell>
          <cell r="G192">
            <v>0</v>
          </cell>
          <cell r="H192">
            <v>434291387.99000001</v>
          </cell>
          <cell r="J192">
            <v>0</v>
          </cell>
          <cell r="K192">
            <v>232537681.88999999</v>
          </cell>
        </row>
        <row r="193">
          <cell r="E193" t="str">
            <v>666-40020602-100-051</v>
          </cell>
          <cell r="F193" t="str">
            <v>Refundable Dealer Deposits</v>
          </cell>
          <cell r="G193">
            <v>15000000</v>
          </cell>
          <cell r="H193">
            <v>0</v>
          </cell>
          <cell r="J193">
            <v>0</v>
          </cell>
          <cell r="K193">
            <v>14247381.24</v>
          </cell>
        </row>
        <row r="194">
          <cell r="E194" t="str">
            <v>777-40020602-100-051</v>
          </cell>
          <cell r="F194" t="str">
            <v>Refundable Dealer Deposits</v>
          </cell>
          <cell r="G194">
            <v>0</v>
          </cell>
          <cell r="H194">
            <v>810169.46</v>
          </cell>
          <cell r="J194">
            <v>0</v>
          </cell>
          <cell r="K194">
            <v>8551713.7799999993</v>
          </cell>
        </row>
        <row r="195">
          <cell r="E195" t="str">
            <v>555-40020607-100-051</v>
          </cell>
          <cell r="F195" t="str">
            <v>Refundable Dealer Deposits (Sales)</v>
          </cell>
          <cell r="G195">
            <v>0</v>
          </cell>
          <cell r="H195">
            <v>4226709</v>
          </cell>
          <cell r="J195">
            <v>0</v>
          </cell>
          <cell r="K195">
            <v>3674554</v>
          </cell>
        </row>
        <row r="196">
          <cell r="E196" t="str">
            <v>777-40020607-100-051</v>
          </cell>
          <cell r="F196" t="str">
            <v>Refundable Dealer Deposits (Sales)</v>
          </cell>
          <cell r="G196">
            <v>0</v>
          </cell>
          <cell r="H196">
            <v>221512</v>
          </cell>
          <cell r="J196">
            <v>0</v>
          </cell>
          <cell r="K196">
            <v>221512</v>
          </cell>
        </row>
        <row r="197">
          <cell r="E197" t="str">
            <v>555-40020701-100-052</v>
          </cell>
          <cell r="F197" t="str">
            <v>Account Payables - Local M1</v>
          </cell>
          <cell r="G197">
            <v>0</v>
          </cell>
          <cell r="H197">
            <v>189893259.16999999</v>
          </cell>
          <cell r="J197">
            <v>0</v>
          </cell>
          <cell r="K197">
            <v>148939927.09999999</v>
          </cell>
        </row>
        <row r="198">
          <cell r="E198" t="str">
            <v>777-40020702-100-052</v>
          </cell>
          <cell r="F198" t="str">
            <v>Account Payables - Others MA</v>
          </cell>
          <cell r="G198">
            <v>0</v>
          </cell>
          <cell r="H198">
            <v>2266535.16</v>
          </cell>
          <cell r="J198">
            <v>0</v>
          </cell>
          <cell r="K198">
            <v>3695148.76</v>
          </cell>
        </row>
        <row r="199">
          <cell r="E199" t="str">
            <v>555-40021003-100-053</v>
          </cell>
          <cell r="F199" t="str">
            <v>Employees Tax Payable</v>
          </cell>
          <cell r="G199">
            <v>0</v>
          </cell>
          <cell r="H199">
            <v>8339393</v>
          </cell>
          <cell r="J199">
            <v>0</v>
          </cell>
          <cell r="K199">
            <v>4092850</v>
          </cell>
        </row>
        <row r="200">
          <cell r="E200" t="str">
            <v>555-40021004-100-053</v>
          </cell>
          <cell r="F200" t="str">
            <v>WPPF Payable</v>
          </cell>
          <cell r="G200">
            <v>0</v>
          </cell>
          <cell r="H200">
            <v>0</v>
          </cell>
          <cell r="J200">
            <v>0</v>
          </cell>
          <cell r="K200">
            <v>45222722</v>
          </cell>
        </row>
        <row r="201">
          <cell r="E201" t="str">
            <v>555-40021007-100-053</v>
          </cell>
          <cell r="F201" t="str">
            <v>Accrued Expenses (Liabilities)</v>
          </cell>
          <cell r="G201">
            <v>0</v>
          </cell>
          <cell r="H201">
            <v>140888386.46000001</v>
          </cell>
          <cell r="J201">
            <v>0</v>
          </cell>
          <cell r="K201">
            <v>151381947.78</v>
          </cell>
        </row>
        <row r="202">
          <cell r="E202" t="str">
            <v>777-40021007-100-053</v>
          </cell>
          <cell r="F202" t="str">
            <v>Accrued Expenses (Liabilities)</v>
          </cell>
          <cell r="G202">
            <v>0</v>
          </cell>
          <cell r="H202">
            <v>822199.07</v>
          </cell>
          <cell r="J202">
            <v>0</v>
          </cell>
          <cell r="K202">
            <v>822196</v>
          </cell>
        </row>
        <row r="203">
          <cell r="E203" t="str">
            <v>555-40021008-100-053</v>
          </cell>
          <cell r="F203" t="str">
            <v>Deposits Receivable</v>
          </cell>
          <cell r="G203">
            <v>76616791.969999999</v>
          </cell>
          <cell r="H203">
            <v>0</v>
          </cell>
          <cell r="J203">
            <v>15020833.970000001</v>
          </cell>
          <cell r="K203">
            <v>0</v>
          </cell>
        </row>
        <row r="204">
          <cell r="E204" t="str">
            <v>666-40021008-100-053</v>
          </cell>
          <cell r="F204" t="str">
            <v>Deposits Receivable</v>
          </cell>
          <cell r="G204">
            <v>3599093</v>
          </cell>
          <cell r="H204">
            <v>0</v>
          </cell>
          <cell r="J204">
            <v>3599093</v>
          </cell>
          <cell r="K204">
            <v>0</v>
          </cell>
        </row>
        <row r="205">
          <cell r="E205" t="str">
            <v>777-40021008-100-053</v>
          </cell>
          <cell r="F205" t="str">
            <v>Deposits Receivable</v>
          </cell>
          <cell r="G205">
            <v>6184875.5999999996</v>
          </cell>
          <cell r="H205">
            <v>0</v>
          </cell>
          <cell r="J205">
            <v>5164875.5999999996</v>
          </cell>
          <cell r="K205">
            <v>0</v>
          </cell>
        </row>
        <row r="206">
          <cell r="E206" t="str">
            <v>555-40021010-100-053</v>
          </cell>
          <cell r="F206" t="str">
            <v>Medical Fund</v>
          </cell>
          <cell r="G206">
            <v>0</v>
          </cell>
          <cell r="H206">
            <v>284003</v>
          </cell>
          <cell r="J206">
            <v>0</v>
          </cell>
          <cell r="K206">
            <v>259003</v>
          </cell>
        </row>
        <row r="207">
          <cell r="E207" t="str">
            <v>555-40021011-100-053</v>
          </cell>
          <cell r="F207" t="str">
            <v>Provision for Interest (Interest Payable)</v>
          </cell>
          <cell r="G207">
            <v>0</v>
          </cell>
          <cell r="H207">
            <v>13190510.27</v>
          </cell>
          <cell r="J207">
            <v>0</v>
          </cell>
          <cell r="K207">
            <v>3558750</v>
          </cell>
        </row>
        <row r="208">
          <cell r="E208" t="str">
            <v>555-40021013-100-053</v>
          </cell>
          <cell r="F208" t="str">
            <v>Customers Carrying Payable</v>
          </cell>
          <cell r="G208">
            <v>0</v>
          </cell>
          <cell r="H208">
            <v>16160494.5</v>
          </cell>
          <cell r="J208">
            <v>0</v>
          </cell>
          <cell r="K208">
            <v>21374230.699999999</v>
          </cell>
        </row>
        <row r="209">
          <cell r="E209" t="str">
            <v>555-40021014-100-053</v>
          </cell>
          <cell r="F209" t="str">
            <v>Equipment Rent Accrued</v>
          </cell>
          <cell r="G209">
            <v>0</v>
          </cell>
          <cell r="H209">
            <v>2500000</v>
          </cell>
          <cell r="J209">
            <v>0</v>
          </cell>
          <cell r="K209">
            <v>9620433</v>
          </cell>
        </row>
        <row r="210">
          <cell r="E210" t="str">
            <v>555-40021015-100-053</v>
          </cell>
          <cell r="F210" t="str">
            <v>PFA Duty &amp; Others Accrued</v>
          </cell>
          <cell r="G210">
            <v>0</v>
          </cell>
          <cell r="H210">
            <v>100609409.33</v>
          </cell>
          <cell r="J210">
            <v>0</v>
          </cell>
          <cell r="K210">
            <v>126425078.8</v>
          </cell>
        </row>
        <row r="211">
          <cell r="E211" t="str">
            <v>555-40021016-100-053</v>
          </cell>
          <cell r="F211" t="str">
            <v>Slag Duty &amp; Others Accrued</v>
          </cell>
          <cell r="G211">
            <v>0</v>
          </cell>
          <cell r="H211">
            <v>551647</v>
          </cell>
          <cell r="J211">
            <v>0</v>
          </cell>
          <cell r="K211">
            <v>90000</v>
          </cell>
        </row>
        <row r="212">
          <cell r="E212" t="str">
            <v>555-40021017-100-053</v>
          </cell>
          <cell r="F212" t="str">
            <v>Clinker Duty &amp; Others Accrued</v>
          </cell>
          <cell r="G212">
            <v>0</v>
          </cell>
          <cell r="H212">
            <v>37714830.789999999</v>
          </cell>
          <cell r="J212">
            <v>0</v>
          </cell>
          <cell r="K212">
            <v>34221292.789999999</v>
          </cell>
        </row>
        <row r="213">
          <cell r="E213" t="str">
            <v>555-40021018-100-053</v>
          </cell>
          <cell r="F213" t="str">
            <v>Gypsum Duty &amp; Others Accrued</v>
          </cell>
          <cell r="G213">
            <v>0</v>
          </cell>
          <cell r="H213">
            <v>1556742.28</v>
          </cell>
          <cell r="J213">
            <v>0</v>
          </cell>
          <cell r="K213">
            <v>501630</v>
          </cell>
        </row>
        <row r="214">
          <cell r="E214" t="str">
            <v>555-40021019-100-053</v>
          </cell>
          <cell r="F214" t="str">
            <v>Provision for Provident Fund - Employee</v>
          </cell>
          <cell r="G214">
            <v>0</v>
          </cell>
          <cell r="H214">
            <v>566440</v>
          </cell>
          <cell r="J214">
            <v>0</v>
          </cell>
          <cell r="K214">
            <v>411516.4</v>
          </cell>
        </row>
        <row r="215">
          <cell r="E215" t="str">
            <v>555-40021021-100-053</v>
          </cell>
          <cell r="F215" t="str">
            <v>Provision for Provident Fund - Employer</v>
          </cell>
          <cell r="G215">
            <v>0</v>
          </cell>
          <cell r="H215">
            <v>566440</v>
          </cell>
          <cell r="J215">
            <v>0</v>
          </cell>
          <cell r="K215">
            <v>411516.2</v>
          </cell>
        </row>
        <row r="216">
          <cell r="E216" t="str">
            <v>555-40021024-100-053</v>
          </cell>
          <cell r="F216" t="str">
            <v>Allowance for Obsolescence</v>
          </cell>
          <cell r="G216">
            <v>0</v>
          </cell>
          <cell r="H216">
            <v>18499208.129999999</v>
          </cell>
          <cell r="J216">
            <v>0</v>
          </cell>
          <cell r="K216">
            <v>23428022.43</v>
          </cell>
        </row>
        <row r="217">
          <cell r="E217" t="str">
            <v>666-40021024-100-053</v>
          </cell>
          <cell r="F217" t="str">
            <v>Allowance for Obsolescence</v>
          </cell>
          <cell r="G217">
            <v>0</v>
          </cell>
          <cell r="H217">
            <v>4446442.79</v>
          </cell>
          <cell r="J217">
            <v>0</v>
          </cell>
          <cell r="K217">
            <v>5229779.12</v>
          </cell>
        </row>
        <row r="218">
          <cell r="E218" t="str">
            <v>777-40021024-100-053</v>
          </cell>
          <cell r="F218" t="str">
            <v>Allowance for Obsolescence</v>
          </cell>
          <cell r="G218">
            <v>0</v>
          </cell>
          <cell r="H218">
            <v>3307045.85</v>
          </cell>
          <cell r="J218">
            <v>0</v>
          </cell>
          <cell r="K218">
            <v>2701689.11</v>
          </cell>
        </row>
        <row r="219">
          <cell r="E219" t="str">
            <v>555-40021027-100-053</v>
          </cell>
          <cell r="F219" t="str">
            <v>Salary Payable</v>
          </cell>
          <cell r="G219">
            <v>0</v>
          </cell>
          <cell r="H219">
            <v>128095</v>
          </cell>
          <cell r="J219">
            <v>0</v>
          </cell>
          <cell r="K219">
            <v>0</v>
          </cell>
        </row>
        <row r="220">
          <cell r="E220" t="str">
            <v>555-40021028-100-053</v>
          </cell>
          <cell r="F220" t="str">
            <v>Incentive Own Payable</v>
          </cell>
          <cell r="G220">
            <v>0</v>
          </cell>
          <cell r="H220">
            <v>45961581.979999997</v>
          </cell>
          <cell r="J220">
            <v>0</v>
          </cell>
          <cell r="K220">
            <v>33026023.98</v>
          </cell>
        </row>
        <row r="221">
          <cell r="E221" t="str">
            <v>555-40021029-100-053</v>
          </cell>
          <cell r="F221" t="str">
            <v>Utility Bills Payable</v>
          </cell>
          <cell r="G221">
            <v>0</v>
          </cell>
          <cell r="H221">
            <v>22846387</v>
          </cell>
          <cell r="J221">
            <v>0</v>
          </cell>
          <cell r="K221">
            <v>19048279</v>
          </cell>
        </row>
        <row r="222">
          <cell r="E222" t="str">
            <v>777-40021029-100-053</v>
          </cell>
          <cell r="F222" t="str">
            <v>Utility Bills Payable</v>
          </cell>
          <cell r="G222">
            <v>0</v>
          </cell>
          <cell r="H222">
            <v>2827905</v>
          </cell>
          <cell r="J222">
            <v>0</v>
          </cell>
          <cell r="K222">
            <v>2107127</v>
          </cell>
        </row>
        <row r="223">
          <cell r="E223" t="str">
            <v>555-40021031-100-053</v>
          </cell>
          <cell r="F223" t="str">
            <v>Audit Fees Payable</v>
          </cell>
          <cell r="G223">
            <v>0</v>
          </cell>
          <cell r="H223">
            <v>1035000</v>
          </cell>
          <cell r="J223">
            <v>0</v>
          </cell>
          <cell r="K223">
            <v>2164270</v>
          </cell>
        </row>
        <row r="224">
          <cell r="E224" t="str">
            <v>666-40021031-100-053</v>
          </cell>
          <cell r="F224" t="str">
            <v>Audit Fees Payable</v>
          </cell>
          <cell r="G224">
            <v>0</v>
          </cell>
          <cell r="H224">
            <v>0</v>
          </cell>
          <cell r="J224">
            <v>0</v>
          </cell>
          <cell r="K224">
            <v>311460</v>
          </cell>
        </row>
        <row r="225">
          <cell r="E225" t="str">
            <v>777-40021031-100-053</v>
          </cell>
          <cell r="F225" t="str">
            <v>Audit Fees Payable</v>
          </cell>
          <cell r="G225">
            <v>0</v>
          </cell>
          <cell r="H225">
            <v>0</v>
          </cell>
          <cell r="J225">
            <v>0</v>
          </cell>
          <cell r="K225">
            <v>311460</v>
          </cell>
        </row>
        <row r="226">
          <cell r="E226" t="str">
            <v>555-40021032-100-053</v>
          </cell>
          <cell r="F226" t="str">
            <v>Gratuity Payable</v>
          </cell>
          <cell r="G226">
            <v>0</v>
          </cell>
          <cell r="H226">
            <v>40074490</v>
          </cell>
          <cell r="J226">
            <v>0</v>
          </cell>
          <cell r="K226">
            <v>38978889</v>
          </cell>
        </row>
        <row r="227">
          <cell r="E227" t="str">
            <v>555-40021035-100-053</v>
          </cell>
          <cell r="F227" t="str">
            <v>Deposit Payables - Retention Money &amp; Others</v>
          </cell>
          <cell r="G227">
            <v>0</v>
          </cell>
          <cell r="H227">
            <v>36517378</v>
          </cell>
          <cell r="J227">
            <v>0</v>
          </cell>
          <cell r="K227">
            <v>13679693</v>
          </cell>
        </row>
        <row r="228">
          <cell r="E228" t="str">
            <v>555-40021036-100-053</v>
          </cell>
          <cell r="F228" t="str">
            <v>Loan Deductions for Providend Fund</v>
          </cell>
          <cell r="G228">
            <v>0</v>
          </cell>
          <cell r="H228">
            <v>38001</v>
          </cell>
          <cell r="J228">
            <v>0</v>
          </cell>
          <cell r="K228">
            <v>0</v>
          </cell>
        </row>
        <row r="229">
          <cell r="E229" t="str">
            <v>555-40020901-100-054</v>
          </cell>
          <cell r="F229" t="str">
            <v>Provision for Income Tax (CO)</v>
          </cell>
          <cell r="G229">
            <v>0</v>
          </cell>
          <cell r="H229">
            <v>1280201899</v>
          </cell>
          <cell r="J229">
            <v>0</v>
          </cell>
          <cell r="K229">
            <v>844894108</v>
          </cell>
        </row>
        <row r="230">
          <cell r="E230" t="str">
            <v>666-40020901-100-054</v>
          </cell>
          <cell r="F230" t="str">
            <v>Provision for Income Tax (CO)</v>
          </cell>
          <cell r="G230">
            <v>0</v>
          </cell>
          <cell r="H230">
            <v>163236974.02000001</v>
          </cell>
          <cell r="J230">
            <v>0</v>
          </cell>
          <cell r="K230">
            <v>217361974.02000001</v>
          </cell>
        </row>
        <row r="231">
          <cell r="E231" t="str">
            <v>777-40020901-100-054</v>
          </cell>
          <cell r="F231" t="str">
            <v>Provision for Income Tax (CO)</v>
          </cell>
          <cell r="G231">
            <v>0</v>
          </cell>
          <cell r="H231">
            <v>21505000</v>
          </cell>
          <cell r="J231">
            <v>0</v>
          </cell>
          <cell r="K231">
            <v>21505000</v>
          </cell>
        </row>
        <row r="232">
          <cell r="E232" t="str">
            <v>555-40020904-100-054</v>
          </cell>
          <cell r="F232" t="str">
            <v>Provision for Withholding Tax (IFF)</v>
          </cell>
          <cell r="G232">
            <v>0</v>
          </cell>
          <cell r="H232">
            <v>0</v>
          </cell>
          <cell r="J232">
            <v>0</v>
          </cell>
          <cell r="K232">
            <v>0</v>
          </cell>
        </row>
        <row r="233">
          <cell r="E233" t="str">
            <v>555-40011302-100-057</v>
          </cell>
          <cell r="F233" t="str">
            <v>Standard Chartered LTL</v>
          </cell>
          <cell r="G233">
            <v>0</v>
          </cell>
          <cell r="H233">
            <v>0</v>
          </cell>
          <cell r="J233">
            <v>0</v>
          </cell>
          <cell r="K233">
            <v>50000000</v>
          </cell>
        </row>
        <row r="234">
          <cell r="E234" t="str">
            <v>555-40011303-100-057</v>
          </cell>
          <cell r="F234" t="str">
            <v>CBCL LTL</v>
          </cell>
          <cell r="G234">
            <v>0</v>
          </cell>
          <cell r="H234">
            <v>300000000</v>
          </cell>
          <cell r="J234">
            <v>0</v>
          </cell>
          <cell r="K234">
            <v>0</v>
          </cell>
        </row>
        <row r="235">
          <cell r="E235" t="str">
            <v>555-40011401-100-057</v>
          </cell>
          <cell r="F235" t="str">
            <v>FC Loan - HSBC</v>
          </cell>
          <cell r="G235">
            <v>0</v>
          </cell>
          <cell r="H235">
            <v>386540143.5</v>
          </cell>
          <cell r="J235">
            <v>0</v>
          </cell>
          <cell r="K235">
            <v>0</v>
          </cell>
        </row>
        <row r="236">
          <cell r="E236" t="str">
            <v>555-40011402-100-057</v>
          </cell>
          <cell r="F236" t="str">
            <v>FC Loan - Standard Chartered</v>
          </cell>
          <cell r="G236">
            <v>0</v>
          </cell>
          <cell r="H236">
            <v>331053900.31999999</v>
          </cell>
          <cell r="J236">
            <v>0</v>
          </cell>
          <cell r="K236">
            <v>0</v>
          </cell>
        </row>
        <row r="237">
          <cell r="E237" t="str">
            <v>555-40020902-100-058</v>
          </cell>
          <cell r="F237" t="str">
            <v>Provision for Deferred Tax</v>
          </cell>
          <cell r="G237">
            <v>0</v>
          </cell>
          <cell r="H237">
            <v>237715440</v>
          </cell>
          <cell r="J237">
            <v>0</v>
          </cell>
          <cell r="K237">
            <v>240441884</v>
          </cell>
        </row>
        <row r="238">
          <cell r="E238" t="str">
            <v>666-40020902-100-058</v>
          </cell>
          <cell r="F238" t="str">
            <v>Provision for Deferred Tax</v>
          </cell>
          <cell r="G238">
            <v>0</v>
          </cell>
          <cell r="H238">
            <v>84265891</v>
          </cell>
          <cell r="J238">
            <v>0</v>
          </cell>
          <cell r="K238">
            <v>84150131</v>
          </cell>
        </row>
        <row r="239">
          <cell r="E239" t="str">
            <v>777-40020902-100-058</v>
          </cell>
          <cell r="F239" t="str">
            <v>Provision for Deferred Tax</v>
          </cell>
          <cell r="G239">
            <v>0</v>
          </cell>
          <cell r="H239">
            <v>53147582</v>
          </cell>
          <cell r="J239">
            <v>0</v>
          </cell>
          <cell r="K239">
            <v>54876459</v>
          </cell>
        </row>
        <row r="240">
          <cell r="E240" t="str">
            <v>666-50010301-100-061</v>
          </cell>
          <cell r="F240" t="str">
            <v>Share Capital</v>
          </cell>
          <cell r="G240">
            <v>0</v>
          </cell>
          <cell r="H240">
            <v>8824400</v>
          </cell>
          <cell r="J240">
            <v>0</v>
          </cell>
          <cell r="K240">
            <v>8824400</v>
          </cell>
        </row>
        <row r="241">
          <cell r="E241" t="str">
            <v>666-50010302-100-061</v>
          </cell>
          <cell r="F241" t="str">
            <v>Capital Surplus (Discount)</v>
          </cell>
          <cell r="G241">
            <v>0</v>
          </cell>
          <cell r="H241">
            <v>166492717.69</v>
          </cell>
          <cell r="J241">
            <v>0</v>
          </cell>
          <cell r="K241">
            <v>166492717.69</v>
          </cell>
        </row>
        <row r="242">
          <cell r="E242" t="str">
            <v>666-50020102-100-063</v>
          </cell>
          <cell r="F242" t="str">
            <v>Revaluation Reserve</v>
          </cell>
          <cell r="G242">
            <v>0</v>
          </cell>
          <cell r="H242">
            <v>347740354</v>
          </cell>
          <cell r="J242">
            <v>0</v>
          </cell>
          <cell r="K242">
            <v>347740354</v>
          </cell>
        </row>
        <row r="243">
          <cell r="E243" t="str">
            <v>555-50020103-100-063</v>
          </cell>
          <cell r="F243" t="str">
            <v>General Reserve</v>
          </cell>
          <cell r="G243">
            <v>0</v>
          </cell>
          <cell r="H243">
            <v>1332029773.1600001</v>
          </cell>
          <cell r="J243">
            <v>0</v>
          </cell>
          <cell r="K243">
            <v>1587937373.1600001</v>
          </cell>
        </row>
        <row r="244">
          <cell r="E244" t="str">
            <v>666-50020103-100-063</v>
          </cell>
          <cell r="F244" t="str">
            <v>General Reserve</v>
          </cell>
          <cell r="G244">
            <v>0</v>
          </cell>
          <cell r="H244">
            <v>189742524</v>
          </cell>
          <cell r="J244">
            <v>0</v>
          </cell>
          <cell r="K244">
            <v>189742524</v>
          </cell>
        </row>
        <row r="245">
          <cell r="E245" t="str">
            <v>777-50020103-100-063</v>
          </cell>
          <cell r="F245" t="str">
            <v>General Reserve</v>
          </cell>
          <cell r="G245">
            <v>0</v>
          </cell>
          <cell r="H245">
            <v>297932665</v>
          </cell>
          <cell r="J245">
            <v>0</v>
          </cell>
          <cell r="K245">
            <v>297932665</v>
          </cell>
        </row>
        <row r="246">
          <cell r="E246" t="str">
            <v>555-50020201-100-064</v>
          </cell>
          <cell r="F246" t="str">
            <v>Retained Earnings</v>
          </cell>
          <cell r="G246">
            <v>0</v>
          </cell>
          <cell r="H246">
            <v>486481507.04000002</v>
          </cell>
          <cell r="J246">
            <v>29607683.84</v>
          </cell>
          <cell r="K246">
            <v>0</v>
          </cell>
        </row>
        <row r="247">
          <cell r="E247" t="str">
            <v>666-50020201-100-064</v>
          </cell>
          <cell r="F247" t="str">
            <v>Retained Earnings</v>
          </cell>
          <cell r="G247">
            <v>0</v>
          </cell>
          <cell r="H247">
            <v>595571734.15999997</v>
          </cell>
          <cell r="J247">
            <v>0</v>
          </cell>
          <cell r="K247">
            <v>595571734.15999997</v>
          </cell>
        </row>
        <row r="248">
          <cell r="E248" t="str">
            <v>777-50020201-100-064</v>
          </cell>
          <cell r="F248" t="str">
            <v>Retained Earnings</v>
          </cell>
          <cell r="G248">
            <v>0</v>
          </cell>
          <cell r="H248">
            <v>85808746.450000003</v>
          </cell>
          <cell r="J248">
            <v>0</v>
          </cell>
          <cell r="K248">
            <v>85808746.450000003</v>
          </cell>
        </row>
        <row r="249">
          <cell r="E249" t="str">
            <v>555-10010413-301-082</v>
          </cell>
          <cell r="F249" t="str">
            <v>Gross Sales Bag - Red</v>
          </cell>
          <cell r="G249">
            <v>0</v>
          </cell>
          <cell r="H249">
            <v>54028.6</v>
          </cell>
          <cell r="J249">
            <v>0</v>
          </cell>
          <cell r="K249">
            <v>202937151.62</v>
          </cell>
        </row>
        <row r="250">
          <cell r="E250" t="str">
            <v>666-10010413-301-082</v>
          </cell>
          <cell r="F250" t="str">
            <v>Gross Sales Bag - Red</v>
          </cell>
          <cell r="G250">
            <v>0</v>
          </cell>
          <cell r="H250">
            <v>330962836.42000002</v>
          </cell>
          <cell r="J250">
            <v>0</v>
          </cell>
          <cell r="K250">
            <v>342924193.36000001</v>
          </cell>
        </row>
        <row r="251">
          <cell r="E251" t="str">
            <v>666-10010414-301-082</v>
          </cell>
          <cell r="F251" t="str">
            <v>Gross Sales Bulk - Red</v>
          </cell>
          <cell r="G251">
            <v>0</v>
          </cell>
          <cell r="H251">
            <v>48669589.990000002</v>
          </cell>
          <cell r="J251">
            <v>0</v>
          </cell>
          <cell r="K251">
            <v>55097357.630000003</v>
          </cell>
        </row>
        <row r="252">
          <cell r="E252" t="str">
            <v>555-10010416-301-082</v>
          </cell>
          <cell r="F252" t="str">
            <v>Gross Sales Bag - Black</v>
          </cell>
          <cell r="G252">
            <v>0</v>
          </cell>
          <cell r="H252">
            <v>1308723125.27</v>
          </cell>
          <cell r="J252">
            <v>0</v>
          </cell>
          <cell r="K252">
            <v>1218729028.6199999</v>
          </cell>
        </row>
        <row r="253">
          <cell r="E253" t="str">
            <v>666-10010416-301-082</v>
          </cell>
          <cell r="F253" t="str">
            <v>Gross Sales Bag - Black</v>
          </cell>
          <cell r="G253">
            <v>0</v>
          </cell>
          <cell r="H253">
            <v>1556988279.8900001</v>
          </cell>
          <cell r="J253">
            <v>0</v>
          </cell>
          <cell r="K253">
            <v>1835396399.3599999</v>
          </cell>
        </row>
        <row r="254">
          <cell r="E254" t="str">
            <v>777-10010416-301-082</v>
          </cell>
          <cell r="F254" t="str">
            <v>Gross Sales Bag - Black</v>
          </cell>
          <cell r="G254">
            <v>0</v>
          </cell>
          <cell r="H254">
            <v>1374424195.0599999</v>
          </cell>
          <cell r="J254">
            <v>0</v>
          </cell>
          <cell r="K254">
            <v>1008766339.61</v>
          </cell>
        </row>
        <row r="255">
          <cell r="E255" t="str">
            <v>555-10010417-301-082</v>
          </cell>
          <cell r="F255" t="str">
            <v>Gross Sales Bulk - Black</v>
          </cell>
          <cell r="G255">
            <v>0</v>
          </cell>
          <cell r="H255">
            <v>0</v>
          </cell>
          <cell r="J255">
            <v>0</v>
          </cell>
          <cell r="K255">
            <v>231603.65</v>
          </cell>
        </row>
        <row r="256">
          <cell r="E256" t="str">
            <v>666-10010417-301-082</v>
          </cell>
          <cell r="F256" t="str">
            <v>Gross Sales Bulk - Black</v>
          </cell>
          <cell r="G256">
            <v>0</v>
          </cell>
          <cell r="H256">
            <v>0</v>
          </cell>
          <cell r="J256">
            <v>0</v>
          </cell>
          <cell r="K256">
            <v>60927021.969999999</v>
          </cell>
        </row>
        <row r="257">
          <cell r="E257" t="str">
            <v>777-10010417-301-082</v>
          </cell>
          <cell r="F257" t="str">
            <v>Gross Sales Bulk - Black</v>
          </cell>
          <cell r="G257">
            <v>0</v>
          </cell>
          <cell r="H257">
            <v>1745642.69</v>
          </cell>
          <cell r="J257">
            <v>0</v>
          </cell>
          <cell r="K257">
            <v>61462647.719999999</v>
          </cell>
        </row>
        <row r="258">
          <cell r="E258" t="str">
            <v>555-10010419-301-082</v>
          </cell>
          <cell r="F258" t="str">
            <v>Gross Sales Bag - Grey</v>
          </cell>
          <cell r="G258">
            <v>0</v>
          </cell>
          <cell r="H258">
            <v>3149546640.5100002</v>
          </cell>
          <cell r="J258">
            <v>0</v>
          </cell>
          <cell r="K258">
            <v>2871744301.9699998</v>
          </cell>
        </row>
        <row r="259">
          <cell r="E259" t="str">
            <v>666-10010419-301-082</v>
          </cell>
          <cell r="F259" t="str">
            <v>Gross Sales Bag - Grey</v>
          </cell>
          <cell r="G259">
            <v>0</v>
          </cell>
          <cell r="H259">
            <v>224025002.34999999</v>
          </cell>
          <cell r="J259">
            <v>0</v>
          </cell>
          <cell r="K259">
            <v>105061761.72</v>
          </cell>
        </row>
        <row r="260">
          <cell r="E260" t="str">
            <v>555-10010420-301-082</v>
          </cell>
          <cell r="F260" t="str">
            <v>Gross Sales Bulk - Grey</v>
          </cell>
          <cell r="G260">
            <v>0</v>
          </cell>
          <cell r="H260">
            <v>175700437.88999999</v>
          </cell>
          <cell r="J260">
            <v>0</v>
          </cell>
          <cell r="K260">
            <v>124758151.34999999</v>
          </cell>
        </row>
        <row r="261">
          <cell r="E261" t="str">
            <v>666-10010420-301-082</v>
          </cell>
          <cell r="F261" t="str">
            <v>Gross Sales Bulk - Grey</v>
          </cell>
          <cell r="G261">
            <v>0</v>
          </cell>
          <cell r="H261">
            <v>543529.84</v>
          </cell>
          <cell r="J261">
            <v>0</v>
          </cell>
          <cell r="K261">
            <v>0</v>
          </cell>
        </row>
        <row r="262">
          <cell r="E262" t="str">
            <v>666-10030413-301-082</v>
          </cell>
          <cell r="F262" t="str">
            <v>Sales Discount Bag - Red</v>
          </cell>
          <cell r="G262">
            <v>31682033.489999998</v>
          </cell>
          <cell r="H262">
            <v>0</v>
          </cell>
          <cell r="J262">
            <v>22584130.359999999</v>
          </cell>
          <cell r="K262">
            <v>0</v>
          </cell>
        </row>
        <row r="263">
          <cell r="E263" t="str">
            <v>555-10030416-301-082</v>
          </cell>
          <cell r="F263" t="str">
            <v>Sales Discount Bag - Black</v>
          </cell>
          <cell r="G263">
            <v>375171790.85000002</v>
          </cell>
          <cell r="H263">
            <v>0</v>
          </cell>
          <cell r="J263">
            <v>240877479.97</v>
          </cell>
          <cell r="K263">
            <v>0</v>
          </cell>
        </row>
        <row r="264">
          <cell r="E264" t="str">
            <v>666-10030416-301-082</v>
          </cell>
          <cell r="F264" t="str">
            <v>Sales Discount Bag - Black</v>
          </cell>
          <cell r="G264">
            <v>128438893.77</v>
          </cell>
          <cell r="H264">
            <v>0</v>
          </cell>
          <cell r="J264">
            <v>90718407.859999999</v>
          </cell>
          <cell r="K264">
            <v>0</v>
          </cell>
        </row>
        <row r="265">
          <cell r="E265" t="str">
            <v>777-10030416-301-082</v>
          </cell>
          <cell r="F265" t="str">
            <v>Sales Discount Bag - Black</v>
          </cell>
          <cell r="G265">
            <v>106596174.31</v>
          </cell>
          <cell r="H265">
            <v>0</v>
          </cell>
          <cell r="J265">
            <v>64588237.25</v>
          </cell>
          <cell r="K265">
            <v>0</v>
          </cell>
        </row>
        <row r="266">
          <cell r="E266" t="str">
            <v>555-10030425-301-082</v>
          </cell>
          <cell r="F266" t="str">
            <v>Sales Discount Bag - Blue</v>
          </cell>
          <cell r="G266">
            <v>24547764.149999999</v>
          </cell>
          <cell r="H266">
            <v>0</v>
          </cell>
          <cell r="J266">
            <v>14319173.689999999</v>
          </cell>
          <cell r="K266">
            <v>0</v>
          </cell>
        </row>
        <row r="267">
          <cell r="E267" t="str">
            <v>666-10030425-301-082</v>
          </cell>
          <cell r="F267" t="str">
            <v>Sales Discount Bag - Blue</v>
          </cell>
          <cell r="G267">
            <v>24976983.829999998</v>
          </cell>
          <cell r="H267">
            <v>0</v>
          </cell>
          <cell r="J267">
            <v>25835740.879999999</v>
          </cell>
          <cell r="K267">
            <v>0</v>
          </cell>
        </row>
        <row r="268">
          <cell r="E268" t="str">
            <v>777-10030425-301-082</v>
          </cell>
          <cell r="F268" t="str">
            <v>Sales Discount Bag - Blue</v>
          </cell>
          <cell r="G268">
            <v>14080539.58</v>
          </cell>
          <cell r="H268">
            <v>0</v>
          </cell>
          <cell r="J268">
            <v>0</v>
          </cell>
          <cell r="K268">
            <v>0</v>
          </cell>
        </row>
        <row r="269">
          <cell r="E269" t="str">
            <v>666-20070101-381-084</v>
          </cell>
          <cell r="F269" t="str">
            <v>Paper Bags Red</v>
          </cell>
          <cell r="G269">
            <v>0</v>
          </cell>
          <cell r="H269">
            <v>0</v>
          </cell>
          <cell r="J269">
            <v>12641</v>
          </cell>
          <cell r="K269">
            <v>0</v>
          </cell>
        </row>
        <row r="270">
          <cell r="E270" t="str">
            <v>666-20070102-381-084</v>
          </cell>
          <cell r="F270" t="str">
            <v>Paper Bags Black</v>
          </cell>
          <cell r="G270">
            <v>0</v>
          </cell>
          <cell r="H270">
            <v>0</v>
          </cell>
          <cell r="J270">
            <v>52111</v>
          </cell>
          <cell r="K270">
            <v>0</v>
          </cell>
        </row>
        <row r="271">
          <cell r="E271" t="str">
            <v>666-20070103-381-084</v>
          </cell>
          <cell r="F271" t="str">
            <v>PP Bags Red</v>
          </cell>
          <cell r="G271">
            <v>15314915</v>
          </cell>
          <cell r="H271">
            <v>0</v>
          </cell>
          <cell r="J271">
            <v>17972776</v>
          </cell>
          <cell r="K271">
            <v>0</v>
          </cell>
        </row>
        <row r="272">
          <cell r="E272" t="str">
            <v>555-20070104-381-084</v>
          </cell>
          <cell r="F272" t="str">
            <v>PP Bags Black</v>
          </cell>
          <cell r="G272">
            <v>50596523</v>
          </cell>
          <cell r="H272">
            <v>0</v>
          </cell>
          <cell r="J272">
            <v>55065452</v>
          </cell>
          <cell r="K272">
            <v>0</v>
          </cell>
        </row>
        <row r="273">
          <cell r="E273" t="str">
            <v>666-20070104-381-084</v>
          </cell>
          <cell r="F273" t="str">
            <v>PP Bags Black</v>
          </cell>
          <cell r="G273">
            <v>61675627</v>
          </cell>
          <cell r="H273">
            <v>0</v>
          </cell>
          <cell r="J273">
            <v>70274319</v>
          </cell>
          <cell r="K273">
            <v>0</v>
          </cell>
        </row>
        <row r="274">
          <cell r="E274" t="str">
            <v>777-20070104-381-084</v>
          </cell>
          <cell r="F274" t="str">
            <v>PP Bags Black</v>
          </cell>
          <cell r="G274">
            <v>68303460</v>
          </cell>
          <cell r="H274">
            <v>0</v>
          </cell>
          <cell r="J274">
            <v>50239513.350000001</v>
          </cell>
          <cell r="K274">
            <v>0</v>
          </cell>
        </row>
        <row r="275">
          <cell r="E275" t="str">
            <v>666-20070105-381-084</v>
          </cell>
          <cell r="F275" t="str">
            <v>Paper Bags Grey</v>
          </cell>
          <cell r="G275">
            <v>0</v>
          </cell>
          <cell r="H275">
            <v>0</v>
          </cell>
          <cell r="J275">
            <v>2539</v>
          </cell>
          <cell r="K275">
            <v>0</v>
          </cell>
        </row>
        <row r="276">
          <cell r="E276" t="str">
            <v>555-20070106-381-084</v>
          </cell>
          <cell r="F276" t="str">
            <v>PP Bags Grey</v>
          </cell>
          <cell r="G276">
            <v>150321778</v>
          </cell>
          <cell r="H276">
            <v>0</v>
          </cell>
          <cell r="J276">
            <v>147771626</v>
          </cell>
          <cell r="K276">
            <v>0</v>
          </cell>
        </row>
        <row r="277">
          <cell r="E277" t="str">
            <v>666-20070106-381-084</v>
          </cell>
          <cell r="F277" t="str">
            <v>PP Bags Grey</v>
          </cell>
          <cell r="G277">
            <v>10465485</v>
          </cell>
          <cell r="H277">
            <v>0</v>
          </cell>
          <cell r="J277">
            <v>5028985</v>
          </cell>
          <cell r="K277">
            <v>0</v>
          </cell>
        </row>
        <row r="278">
          <cell r="E278" t="str">
            <v>666-20070109-381-084</v>
          </cell>
          <cell r="F278" t="str">
            <v>Paper Bags Blue</v>
          </cell>
          <cell r="G278">
            <v>0</v>
          </cell>
          <cell r="H278">
            <v>0</v>
          </cell>
          <cell r="J278">
            <v>25175</v>
          </cell>
          <cell r="K278">
            <v>0</v>
          </cell>
        </row>
        <row r="279">
          <cell r="E279" t="str">
            <v>555-20070110-381-084</v>
          </cell>
          <cell r="F279" t="str">
            <v>PP Bags Blue</v>
          </cell>
          <cell r="G279">
            <v>13825597</v>
          </cell>
          <cell r="H279">
            <v>0</v>
          </cell>
          <cell r="J279">
            <v>13248122</v>
          </cell>
          <cell r="K279">
            <v>0</v>
          </cell>
        </row>
        <row r="280">
          <cell r="E280" t="str">
            <v>666-20070110-381-084</v>
          </cell>
          <cell r="F280" t="str">
            <v>PP Bags Blue</v>
          </cell>
          <cell r="G280">
            <v>14224553</v>
          </cell>
          <cell r="H280">
            <v>0</v>
          </cell>
          <cell r="J280">
            <v>23315243</v>
          </cell>
          <cell r="K280">
            <v>0</v>
          </cell>
        </row>
        <row r="281">
          <cell r="E281" t="str">
            <v>777-20070110-381-084</v>
          </cell>
          <cell r="F281" t="str">
            <v>PP Bags Blue</v>
          </cell>
          <cell r="G281">
            <v>0</v>
          </cell>
          <cell r="H281">
            <v>0</v>
          </cell>
          <cell r="J281">
            <v>1500</v>
          </cell>
          <cell r="K281">
            <v>0</v>
          </cell>
        </row>
        <row r="282">
          <cell r="E282" t="str">
            <v>555-20110101-381-085</v>
          </cell>
          <cell r="F282" t="str">
            <v>Salaries</v>
          </cell>
          <cell r="G282">
            <v>5181872</v>
          </cell>
          <cell r="H282">
            <v>0</v>
          </cell>
          <cell r="J282">
            <v>6578844</v>
          </cell>
          <cell r="K282">
            <v>0</v>
          </cell>
        </row>
        <row r="283">
          <cell r="E283" t="str">
            <v>666-20110101-381-085</v>
          </cell>
          <cell r="F283" t="str">
            <v>Salaries</v>
          </cell>
          <cell r="G283">
            <v>2418409</v>
          </cell>
          <cell r="H283">
            <v>0</v>
          </cell>
          <cell r="J283">
            <v>955497</v>
          </cell>
          <cell r="K283">
            <v>0</v>
          </cell>
        </row>
        <row r="284">
          <cell r="E284" t="str">
            <v>777-20110101-381-085</v>
          </cell>
          <cell r="F284" t="str">
            <v>Salaries</v>
          </cell>
          <cell r="G284">
            <v>1090436</v>
          </cell>
          <cell r="H284">
            <v>0</v>
          </cell>
          <cell r="J284">
            <v>1648012</v>
          </cell>
          <cell r="K284">
            <v>0</v>
          </cell>
        </row>
        <row r="285">
          <cell r="E285" t="str">
            <v>555-20110101-382-085</v>
          </cell>
          <cell r="F285" t="str">
            <v>Salaries</v>
          </cell>
          <cell r="G285">
            <v>1058221.1000000001</v>
          </cell>
          <cell r="H285">
            <v>0</v>
          </cell>
          <cell r="J285">
            <v>640967</v>
          </cell>
          <cell r="K285">
            <v>0</v>
          </cell>
        </row>
        <row r="286">
          <cell r="E286" t="str">
            <v>666-20110101-382-085</v>
          </cell>
          <cell r="F286" t="str">
            <v>Salaries</v>
          </cell>
          <cell r="G286">
            <v>493877.9</v>
          </cell>
          <cell r="H286">
            <v>0</v>
          </cell>
          <cell r="J286">
            <v>0</v>
          </cell>
          <cell r="K286">
            <v>0</v>
          </cell>
        </row>
        <row r="287">
          <cell r="E287" t="str">
            <v>777-20110101-382-085</v>
          </cell>
          <cell r="F287" t="str">
            <v>Salaries</v>
          </cell>
          <cell r="G287">
            <v>27300</v>
          </cell>
          <cell r="H287">
            <v>0</v>
          </cell>
          <cell r="J287">
            <v>15500</v>
          </cell>
          <cell r="K287">
            <v>0</v>
          </cell>
        </row>
        <row r="288">
          <cell r="E288" t="str">
            <v>555-20110201-381-085</v>
          </cell>
          <cell r="F288" t="str">
            <v>Leave Pay</v>
          </cell>
          <cell r="G288">
            <v>345936.46</v>
          </cell>
          <cell r="H288">
            <v>0</v>
          </cell>
          <cell r="J288">
            <v>262760</v>
          </cell>
          <cell r="K288">
            <v>0</v>
          </cell>
        </row>
        <row r="289">
          <cell r="E289" t="str">
            <v>666-20110201-381-085</v>
          </cell>
          <cell r="F289" t="str">
            <v>Leave Pay</v>
          </cell>
          <cell r="G289">
            <v>161450.54</v>
          </cell>
          <cell r="H289">
            <v>0</v>
          </cell>
          <cell r="J289">
            <v>57213</v>
          </cell>
          <cell r="K289">
            <v>0</v>
          </cell>
        </row>
        <row r="290">
          <cell r="E290" t="str">
            <v>777-20110201-381-085</v>
          </cell>
          <cell r="F290" t="str">
            <v>Leave Pay</v>
          </cell>
          <cell r="G290">
            <v>99131</v>
          </cell>
          <cell r="H290">
            <v>0</v>
          </cell>
          <cell r="J290">
            <v>62515</v>
          </cell>
          <cell r="K290">
            <v>0</v>
          </cell>
        </row>
        <row r="291">
          <cell r="E291" t="str">
            <v>555-20110201-382-085</v>
          </cell>
          <cell r="F291" t="str">
            <v>Leave Pay</v>
          </cell>
          <cell r="G291">
            <v>8013.88</v>
          </cell>
          <cell r="H291">
            <v>0</v>
          </cell>
          <cell r="J291">
            <v>7412</v>
          </cell>
          <cell r="K291">
            <v>0</v>
          </cell>
        </row>
        <row r="292">
          <cell r="E292" t="str">
            <v>666-20110201-382-085</v>
          </cell>
          <cell r="F292" t="str">
            <v>Leave Pay</v>
          </cell>
          <cell r="G292">
            <v>3740.12</v>
          </cell>
          <cell r="H292">
            <v>0</v>
          </cell>
          <cell r="J292">
            <v>0</v>
          </cell>
          <cell r="K292">
            <v>0</v>
          </cell>
        </row>
        <row r="293">
          <cell r="E293" t="str">
            <v>555-20110301-381-085</v>
          </cell>
          <cell r="F293" t="str">
            <v>Overtime</v>
          </cell>
          <cell r="G293">
            <v>638033.21</v>
          </cell>
          <cell r="H293">
            <v>0</v>
          </cell>
          <cell r="J293">
            <v>687148</v>
          </cell>
          <cell r="K293">
            <v>0</v>
          </cell>
        </row>
        <row r="294">
          <cell r="E294" t="str">
            <v>666-20110301-381-085</v>
          </cell>
          <cell r="F294" t="str">
            <v>Overtime</v>
          </cell>
          <cell r="G294">
            <v>297773.78999999998</v>
          </cell>
          <cell r="H294">
            <v>0</v>
          </cell>
          <cell r="J294">
            <v>160372</v>
          </cell>
          <cell r="K294">
            <v>0</v>
          </cell>
        </row>
        <row r="295">
          <cell r="E295" t="str">
            <v>777-20110301-381-085</v>
          </cell>
          <cell r="F295" t="str">
            <v>Overtime</v>
          </cell>
          <cell r="G295">
            <v>254502</v>
          </cell>
          <cell r="H295">
            <v>0</v>
          </cell>
          <cell r="J295">
            <v>216632</v>
          </cell>
          <cell r="K295">
            <v>0</v>
          </cell>
        </row>
        <row r="296">
          <cell r="E296" t="str">
            <v>555-20110301-382-085</v>
          </cell>
          <cell r="F296" t="str">
            <v>Overtime</v>
          </cell>
          <cell r="G296">
            <v>69735.87</v>
          </cell>
          <cell r="H296">
            <v>0</v>
          </cell>
          <cell r="J296">
            <v>50397</v>
          </cell>
          <cell r="K296">
            <v>0</v>
          </cell>
        </row>
        <row r="297">
          <cell r="E297" t="str">
            <v>666-20110301-382-085</v>
          </cell>
          <cell r="F297" t="str">
            <v>Overtime</v>
          </cell>
          <cell r="G297">
            <v>32546.13</v>
          </cell>
          <cell r="H297">
            <v>0</v>
          </cell>
          <cell r="J297">
            <v>0</v>
          </cell>
          <cell r="K297">
            <v>0</v>
          </cell>
        </row>
        <row r="298">
          <cell r="E298" t="str">
            <v>777-20110301-382-085</v>
          </cell>
          <cell r="F298" t="str">
            <v>Overtime</v>
          </cell>
          <cell r="G298">
            <v>9346</v>
          </cell>
          <cell r="H298">
            <v>0</v>
          </cell>
          <cell r="J298">
            <v>0</v>
          </cell>
          <cell r="K298">
            <v>0</v>
          </cell>
        </row>
        <row r="299">
          <cell r="E299" t="str">
            <v>555-20110401-381-085</v>
          </cell>
          <cell r="F299" t="str">
            <v>WPP Fund</v>
          </cell>
          <cell r="G299">
            <v>0</v>
          </cell>
          <cell r="H299">
            <v>0</v>
          </cell>
          <cell r="J299">
            <v>1912323</v>
          </cell>
          <cell r="K299">
            <v>0</v>
          </cell>
        </row>
        <row r="300">
          <cell r="E300" t="str">
            <v>666-20110401-381-085</v>
          </cell>
          <cell r="F300" t="str">
            <v>WPP Fund</v>
          </cell>
          <cell r="G300">
            <v>0</v>
          </cell>
          <cell r="H300">
            <v>0</v>
          </cell>
          <cell r="J300">
            <v>277742</v>
          </cell>
          <cell r="K300">
            <v>0</v>
          </cell>
        </row>
        <row r="301">
          <cell r="E301" t="str">
            <v>777-20110401-381-085</v>
          </cell>
          <cell r="F301" t="str">
            <v>WPP Fund</v>
          </cell>
          <cell r="G301">
            <v>0</v>
          </cell>
          <cell r="H301">
            <v>0</v>
          </cell>
          <cell r="J301">
            <v>479040</v>
          </cell>
          <cell r="K301">
            <v>0</v>
          </cell>
        </row>
        <row r="302">
          <cell r="E302" t="str">
            <v>555-20110401-382-085</v>
          </cell>
          <cell r="F302" t="str">
            <v>WPP Fund</v>
          </cell>
          <cell r="G302">
            <v>0</v>
          </cell>
          <cell r="H302">
            <v>0</v>
          </cell>
          <cell r="J302">
            <v>186315</v>
          </cell>
          <cell r="K302">
            <v>0</v>
          </cell>
        </row>
        <row r="303">
          <cell r="E303" t="str">
            <v>777-20110401-382-085</v>
          </cell>
          <cell r="F303" t="str">
            <v>WPP Fund</v>
          </cell>
          <cell r="G303">
            <v>0</v>
          </cell>
          <cell r="H303">
            <v>0</v>
          </cell>
          <cell r="J303">
            <v>4506</v>
          </cell>
          <cell r="K303">
            <v>0</v>
          </cell>
        </row>
        <row r="304">
          <cell r="E304" t="str">
            <v>555-20110501-381-085</v>
          </cell>
          <cell r="F304" t="str">
            <v>Incentive Own</v>
          </cell>
          <cell r="G304">
            <v>2489130.06</v>
          </cell>
          <cell r="H304">
            <v>0</v>
          </cell>
          <cell r="J304">
            <v>1470000</v>
          </cell>
          <cell r="K304">
            <v>0</v>
          </cell>
        </row>
        <row r="305">
          <cell r="E305" t="str">
            <v>666-20110501-381-085</v>
          </cell>
          <cell r="F305" t="str">
            <v>Incentive Own</v>
          </cell>
          <cell r="G305">
            <v>710869.94</v>
          </cell>
          <cell r="H305">
            <v>0</v>
          </cell>
          <cell r="J305">
            <v>330000</v>
          </cell>
          <cell r="K305">
            <v>0</v>
          </cell>
        </row>
        <row r="306">
          <cell r="E306" t="str">
            <v>777-20110501-381-085</v>
          </cell>
          <cell r="F306" t="str">
            <v>Incentive Own</v>
          </cell>
          <cell r="G306">
            <v>517500</v>
          </cell>
          <cell r="H306">
            <v>0</v>
          </cell>
          <cell r="J306">
            <v>345000</v>
          </cell>
          <cell r="K306">
            <v>0</v>
          </cell>
        </row>
        <row r="307">
          <cell r="E307" t="str">
            <v>555-20110501-382-085</v>
          </cell>
          <cell r="F307" t="str">
            <v>Incentive Own</v>
          </cell>
          <cell r="G307">
            <v>46021.5</v>
          </cell>
          <cell r="H307">
            <v>0</v>
          </cell>
          <cell r="J307">
            <v>45000</v>
          </cell>
          <cell r="K307">
            <v>0</v>
          </cell>
        </row>
        <row r="308">
          <cell r="E308" t="str">
            <v>666-20110501-382-085</v>
          </cell>
          <cell r="F308" t="str">
            <v>Incentive Own</v>
          </cell>
          <cell r="G308">
            <v>21478.5</v>
          </cell>
          <cell r="H308">
            <v>0</v>
          </cell>
          <cell r="J308">
            <v>0</v>
          </cell>
          <cell r="K308">
            <v>0</v>
          </cell>
        </row>
        <row r="309">
          <cell r="E309" t="str">
            <v>555-20120102-381-085</v>
          </cell>
          <cell r="F309" t="str">
            <v>Salary and Wages Subcontract Fixed</v>
          </cell>
          <cell r="G309">
            <v>8000</v>
          </cell>
          <cell r="H309">
            <v>0</v>
          </cell>
          <cell r="J309">
            <v>29000</v>
          </cell>
          <cell r="K309">
            <v>0</v>
          </cell>
        </row>
        <row r="310">
          <cell r="E310" t="str">
            <v>777-20120102-381-085</v>
          </cell>
          <cell r="F310" t="str">
            <v>Salary and Wages Subcontract Fixed</v>
          </cell>
          <cell r="G310">
            <v>2800</v>
          </cell>
          <cell r="H310">
            <v>0</v>
          </cell>
          <cell r="J310">
            <v>76360</v>
          </cell>
          <cell r="K310">
            <v>0</v>
          </cell>
        </row>
        <row r="311">
          <cell r="E311" t="str">
            <v>555-20120501-381-085</v>
          </cell>
          <cell r="F311" t="str">
            <v>Labor Exp Subcontract Variable</v>
          </cell>
          <cell r="G311">
            <v>5701259.3300000001</v>
          </cell>
          <cell r="H311">
            <v>0</v>
          </cell>
          <cell r="J311">
            <v>4504725</v>
          </cell>
          <cell r="K311">
            <v>0</v>
          </cell>
        </row>
        <row r="312">
          <cell r="E312" t="str">
            <v>666-20120501-381-085</v>
          </cell>
          <cell r="F312" t="str">
            <v>Labor Exp Subcontract Variable</v>
          </cell>
          <cell r="G312">
            <v>2660810.67</v>
          </cell>
          <cell r="H312">
            <v>0</v>
          </cell>
          <cell r="J312">
            <v>2610036</v>
          </cell>
          <cell r="K312">
            <v>0</v>
          </cell>
        </row>
        <row r="313">
          <cell r="E313" t="str">
            <v>777-20120501-381-085</v>
          </cell>
          <cell r="F313" t="str">
            <v>Labor Exp Subcontract Variable</v>
          </cell>
          <cell r="G313">
            <v>1394502</v>
          </cell>
          <cell r="H313">
            <v>0</v>
          </cell>
          <cell r="J313">
            <v>1272585</v>
          </cell>
          <cell r="K313">
            <v>0</v>
          </cell>
        </row>
        <row r="314">
          <cell r="E314" t="str">
            <v>555-20120501-382-085</v>
          </cell>
          <cell r="F314" t="str">
            <v>Labor Exp Subcontract Variable</v>
          </cell>
          <cell r="G314">
            <v>367377.7</v>
          </cell>
          <cell r="H314">
            <v>0</v>
          </cell>
          <cell r="J314">
            <v>375280</v>
          </cell>
          <cell r="K314">
            <v>0</v>
          </cell>
        </row>
        <row r="315">
          <cell r="E315" t="str">
            <v>666-20120501-382-085</v>
          </cell>
          <cell r="F315" t="str">
            <v>Labor Exp Subcontract Variable</v>
          </cell>
          <cell r="G315">
            <v>171457.3</v>
          </cell>
          <cell r="H315">
            <v>0</v>
          </cell>
          <cell r="J315">
            <v>0</v>
          </cell>
          <cell r="K315">
            <v>0</v>
          </cell>
        </row>
        <row r="316">
          <cell r="E316" t="str">
            <v>555-20130102-381-085</v>
          </cell>
          <cell r="F316" t="str">
            <v>Salaries</v>
          </cell>
          <cell r="G316">
            <v>673687.94</v>
          </cell>
          <cell r="H316">
            <v>0</v>
          </cell>
          <cell r="J316">
            <v>728434</v>
          </cell>
          <cell r="K316">
            <v>0</v>
          </cell>
        </row>
        <row r="317">
          <cell r="E317" t="str">
            <v>666-20130102-381-085</v>
          </cell>
          <cell r="F317" t="str">
            <v>Salaries</v>
          </cell>
          <cell r="G317">
            <v>314414.06</v>
          </cell>
          <cell r="H317">
            <v>0</v>
          </cell>
          <cell r="J317">
            <v>72198</v>
          </cell>
          <cell r="K317">
            <v>0</v>
          </cell>
        </row>
        <row r="318">
          <cell r="E318" t="str">
            <v>777-20130102-381-085</v>
          </cell>
          <cell r="F318" t="str">
            <v>Salaries</v>
          </cell>
          <cell r="G318">
            <v>280415</v>
          </cell>
          <cell r="H318">
            <v>0</v>
          </cell>
          <cell r="J318">
            <v>437376</v>
          </cell>
          <cell r="K318">
            <v>0</v>
          </cell>
        </row>
        <row r="319">
          <cell r="E319" t="str">
            <v>555-20130302-381-085</v>
          </cell>
          <cell r="F319" t="str">
            <v>Overtime</v>
          </cell>
          <cell r="G319">
            <v>220740.93</v>
          </cell>
          <cell r="H319">
            <v>0</v>
          </cell>
          <cell r="J319">
            <v>285058</v>
          </cell>
          <cell r="K319">
            <v>0</v>
          </cell>
        </row>
        <row r="320">
          <cell r="E320" t="str">
            <v>666-20130302-381-085</v>
          </cell>
          <cell r="F320" t="str">
            <v>Overtime</v>
          </cell>
          <cell r="G320">
            <v>103021.07</v>
          </cell>
          <cell r="H320">
            <v>0</v>
          </cell>
          <cell r="J320">
            <v>49334</v>
          </cell>
          <cell r="K320">
            <v>0</v>
          </cell>
        </row>
        <row r="321">
          <cell r="E321" t="str">
            <v>777-20130302-381-085</v>
          </cell>
          <cell r="F321" t="str">
            <v>Overtime</v>
          </cell>
          <cell r="G321">
            <v>69949</v>
          </cell>
          <cell r="H321">
            <v>0</v>
          </cell>
          <cell r="J321">
            <v>103237</v>
          </cell>
          <cell r="K321">
            <v>0</v>
          </cell>
        </row>
        <row r="322">
          <cell r="E322" t="str">
            <v>555-20130402-381-085</v>
          </cell>
          <cell r="F322" t="str">
            <v>WPP Fund</v>
          </cell>
          <cell r="G322">
            <v>0</v>
          </cell>
          <cell r="H322">
            <v>0</v>
          </cell>
          <cell r="J322">
            <v>211740</v>
          </cell>
          <cell r="K322">
            <v>0</v>
          </cell>
        </row>
        <row r="323">
          <cell r="E323" t="str">
            <v>666-20130402-381-085</v>
          </cell>
          <cell r="F323" t="str">
            <v>WPP Fund</v>
          </cell>
          <cell r="G323">
            <v>0</v>
          </cell>
          <cell r="H323">
            <v>0</v>
          </cell>
          <cell r="J323">
            <v>20986</v>
          </cell>
          <cell r="K323">
            <v>0</v>
          </cell>
        </row>
        <row r="324">
          <cell r="E324" t="str">
            <v>777-20130402-381-085</v>
          </cell>
          <cell r="F324" t="str">
            <v>WPP Fund</v>
          </cell>
          <cell r="G324">
            <v>0</v>
          </cell>
          <cell r="H324">
            <v>0</v>
          </cell>
          <cell r="J324">
            <v>127135</v>
          </cell>
          <cell r="K324">
            <v>0</v>
          </cell>
        </row>
        <row r="325">
          <cell r="E325" t="str">
            <v>555-20140501-381-085</v>
          </cell>
          <cell r="F325" t="str">
            <v>Labor Exp-Subcon-Maint-Var</v>
          </cell>
          <cell r="G325">
            <v>60966.559999999998</v>
          </cell>
          <cell r="H325">
            <v>0</v>
          </cell>
          <cell r="J325">
            <v>19620</v>
          </cell>
          <cell r="K325">
            <v>0</v>
          </cell>
        </row>
        <row r="326">
          <cell r="E326" t="str">
            <v>666-20140501-381-085</v>
          </cell>
          <cell r="F326" t="str">
            <v>Labor Exp-Subcon-Maint-Var</v>
          </cell>
          <cell r="G326">
            <v>28453.439999999999</v>
          </cell>
          <cell r="H326">
            <v>0</v>
          </cell>
          <cell r="J326">
            <v>0</v>
          </cell>
          <cell r="K326">
            <v>0</v>
          </cell>
        </row>
        <row r="327">
          <cell r="E327" t="str">
            <v>555-20150202-381-085</v>
          </cell>
          <cell r="F327" t="str">
            <v>Personnel Training [Internal]</v>
          </cell>
          <cell r="G327">
            <v>30101.47</v>
          </cell>
          <cell r="H327">
            <v>0</v>
          </cell>
          <cell r="J327">
            <v>0</v>
          </cell>
          <cell r="K327">
            <v>0</v>
          </cell>
        </row>
        <row r="328">
          <cell r="E328" t="str">
            <v>666-20150202-381-085</v>
          </cell>
          <cell r="F328" t="str">
            <v>Personnel Training [Internal]</v>
          </cell>
          <cell r="G328">
            <v>14048.53</v>
          </cell>
          <cell r="H328">
            <v>0</v>
          </cell>
          <cell r="J328">
            <v>0</v>
          </cell>
          <cell r="K328">
            <v>0</v>
          </cell>
        </row>
        <row r="329">
          <cell r="E329" t="str">
            <v>555-20150203-381-085</v>
          </cell>
          <cell r="F329" t="str">
            <v>Personnel Training [Overseas]</v>
          </cell>
          <cell r="G329">
            <v>100366.41</v>
          </cell>
          <cell r="H329">
            <v>0</v>
          </cell>
          <cell r="J329">
            <v>0</v>
          </cell>
          <cell r="K329">
            <v>0</v>
          </cell>
        </row>
        <row r="330">
          <cell r="E330" t="str">
            <v>666-20150203-381-085</v>
          </cell>
          <cell r="F330" t="str">
            <v>Personnel Training [Overseas]</v>
          </cell>
          <cell r="G330">
            <v>46841.59</v>
          </cell>
          <cell r="H330">
            <v>0</v>
          </cell>
          <cell r="J330">
            <v>0</v>
          </cell>
          <cell r="K330">
            <v>0</v>
          </cell>
        </row>
        <row r="331">
          <cell r="E331" t="str">
            <v>777-20150501-381-085</v>
          </cell>
          <cell r="F331" t="str">
            <v>Housing Facilities</v>
          </cell>
          <cell r="G331">
            <v>85621.4</v>
          </cell>
          <cell r="H331">
            <v>0</v>
          </cell>
          <cell r="J331">
            <v>60200.53</v>
          </cell>
          <cell r="K331">
            <v>0</v>
          </cell>
        </row>
        <row r="332">
          <cell r="E332" t="str">
            <v>555-20150801-381-085</v>
          </cell>
          <cell r="F332" t="str">
            <v>Medical</v>
          </cell>
          <cell r="G332">
            <v>51196.36</v>
          </cell>
          <cell r="H332">
            <v>0</v>
          </cell>
          <cell r="J332">
            <v>8183</v>
          </cell>
          <cell r="K332">
            <v>0</v>
          </cell>
        </row>
        <row r="333">
          <cell r="E333" t="str">
            <v>666-20150801-381-085</v>
          </cell>
          <cell r="F333" t="str">
            <v>Medical</v>
          </cell>
          <cell r="G333">
            <v>23893.64</v>
          </cell>
          <cell r="H333">
            <v>0</v>
          </cell>
          <cell r="J333">
            <v>0</v>
          </cell>
          <cell r="K333">
            <v>0</v>
          </cell>
        </row>
        <row r="334">
          <cell r="E334" t="str">
            <v>777-20150801-381-085</v>
          </cell>
          <cell r="F334" t="str">
            <v>Medical</v>
          </cell>
          <cell r="G334">
            <v>94013</v>
          </cell>
          <cell r="H334">
            <v>0</v>
          </cell>
          <cell r="J334">
            <v>698.92</v>
          </cell>
          <cell r="K334">
            <v>0</v>
          </cell>
        </row>
        <row r="335">
          <cell r="E335" t="str">
            <v>555-20150801-382-085</v>
          </cell>
          <cell r="F335" t="str">
            <v>Medical</v>
          </cell>
          <cell r="G335">
            <v>48512.800000000003</v>
          </cell>
          <cell r="H335">
            <v>0</v>
          </cell>
          <cell r="J335">
            <v>1654</v>
          </cell>
          <cell r="K335">
            <v>0</v>
          </cell>
        </row>
        <row r="336">
          <cell r="E336" t="str">
            <v>666-20150801-382-085</v>
          </cell>
          <cell r="F336" t="str">
            <v>Medical</v>
          </cell>
          <cell r="G336">
            <v>22641.200000000001</v>
          </cell>
          <cell r="H336">
            <v>0</v>
          </cell>
          <cell r="J336">
            <v>0</v>
          </cell>
          <cell r="K336">
            <v>0</v>
          </cell>
        </row>
        <row r="337">
          <cell r="E337" t="str">
            <v>555-20030101-381-086</v>
          </cell>
          <cell r="F337" t="str">
            <v>Diesel</v>
          </cell>
          <cell r="G337">
            <v>1175614.5</v>
          </cell>
          <cell r="H337">
            <v>0</v>
          </cell>
          <cell r="J337">
            <v>2126138</v>
          </cell>
          <cell r="K337">
            <v>0</v>
          </cell>
        </row>
        <row r="338">
          <cell r="E338" t="str">
            <v>666-20030101-381-086</v>
          </cell>
          <cell r="F338" t="str">
            <v>Diesel</v>
          </cell>
          <cell r="G338">
            <v>816766</v>
          </cell>
          <cell r="H338">
            <v>0</v>
          </cell>
          <cell r="J338">
            <v>991286</v>
          </cell>
          <cell r="K338">
            <v>0</v>
          </cell>
        </row>
        <row r="339">
          <cell r="E339" t="str">
            <v>777-20030101-381-086</v>
          </cell>
          <cell r="F339" t="str">
            <v>Diesel</v>
          </cell>
          <cell r="G339">
            <v>3400</v>
          </cell>
          <cell r="H339">
            <v>0</v>
          </cell>
          <cell r="J339">
            <v>25068.16</v>
          </cell>
          <cell r="K339">
            <v>0</v>
          </cell>
        </row>
        <row r="340">
          <cell r="E340" t="str">
            <v>555-20030101-382-086</v>
          </cell>
          <cell r="F340" t="str">
            <v>Diesel</v>
          </cell>
          <cell r="G340">
            <v>5749112</v>
          </cell>
          <cell r="H340">
            <v>0</v>
          </cell>
          <cell r="J340">
            <v>3357454</v>
          </cell>
          <cell r="K340">
            <v>0</v>
          </cell>
        </row>
        <row r="341">
          <cell r="E341" t="str">
            <v>777-20030101-382-086</v>
          </cell>
          <cell r="F341" t="str">
            <v>Diesel</v>
          </cell>
          <cell r="G341">
            <v>46200</v>
          </cell>
          <cell r="H341">
            <v>0</v>
          </cell>
          <cell r="J341">
            <v>713258.8</v>
          </cell>
          <cell r="K341">
            <v>0</v>
          </cell>
        </row>
        <row r="342">
          <cell r="E342" t="str">
            <v>777-20030201-381-086</v>
          </cell>
          <cell r="F342" t="str">
            <v>Gasoline</v>
          </cell>
          <cell r="G342">
            <v>0</v>
          </cell>
          <cell r="H342">
            <v>0</v>
          </cell>
          <cell r="J342">
            <v>88479</v>
          </cell>
          <cell r="K342">
            <v>0</v>
          </cell>
        </row>
        <row r="343">
          <cell r="E343" t="str">
            <v>666-20040501-381-087</v>
          </cell>
          <cell r="F343" t="str">
            <v>Electricity for Red Variable</v>
          </cell>
          <cell r="G343">
            <v>949492</v>
          </cell>
          <cell r="H343">
            <v>0</v>
          </cell>
          <cell r="J343">
            <v>842766</v>
          </cell>
          <cell r="K343">
            <v>0</v>
          </cell>
        </row>
        <row r="344">
          <cell r="E344" t="str">
            <v>555-20040502-381-087</v>
          </cell>
          <cell r="F344" t="str">
            <v>Electricity for Black Variable</v>
          </cell>
          <cell r="G344">
            <v>2924601</v>
          </cell>
          <cell r="H344">
            <v>0</v>
          </cell>
          <cell r="J344">
            <v>2346880</v>
          </cell>
          <cell r="K344">
            <v>0</v>
          </cell>
        </row>
        <row r="345">
          <cell r="E345" t="str">
            <v>666-20040502-381-087</v>
          </cell>
          <cell r="F345" t="str">
            <v>Electricity for Black Variable</v>
          </cell>
          <cell r="G345">
            <v>3311810</v>
          </cell>
          <cell r="H345">
            <v>0</v>
          </cell>
          <cell r="J345">
            <v>3049799</v>
          </cell>
          <cell r="K345">
            <v>0</v>
          </cell>
        </row>
        <row r="346">
          <cell r="E346" t="str">
            <v>777-20040502-381-087</v>
          </cell>
          <cell r="F346" t="str">
            <v>Electricity for Black Variable</v>
          </cell>
          <cell r="G346">
            <v>5920534</v>
          </cell>
          <cell r="H346">
            <v>0</v>
          </cell>
          <cell r="J346">
            <v>4130464</v>
          </cell>
          <cell r="K346">
            <v>0</v>
          </cell>
        </row>
        <row r="347">
          <cell r="E347" t="str">
            <v>555-20040503-381-087</v>
          </cell>
          <cell r="F347" t="str">
            <v>Electricity for Grey Variable</v>
          </cell>
          <cell r="G347">
            <v>9108899</v>
          </cell>
          <cell r="H347">
            <v>0</v>
          </cell>
          <cell r="J347">
            <v>7550724</v>
          </cell>
          <cell r="K347">
            <v>0</v>
          </cell>
        </row>
        <row r="348">
          <cell r="E348" t="str">
            <v>666-20040503-381-087</v>
          </cell>
          <cell r="F348" t="str">
            <v>Electricity for Grey Variable</v>
          </cell>
          <cell r="G348">
            <v>588684</v>
          </cell>
          <cell r="H348">
            <v>0</v>
          </cell>
          <cell r="J348">
            <v>235027</v>
          </cell>
          <cell r="K348">
            <v>0</v>
          </cell>
        </row>
        <row r="349">
          <cell r="E349" t="str">
            <v>555-20040505-381-087</v>
          </cell>
          <cell r="F349" t="str">
            <v>Electricity for Blue Variable</v>
          </cell>
          <cell r="G349">
            <v>772898</v>
          </cell>
          <cell r="H349">
            <v>0</v>
          </cell>
          <cell r="J349">
            <v>662505</v>
          </cell>
          <cell r="K349">
            <v>0</v>
          </cell>
        </row>
        <row r="350">
          <cell r="E350" t="str">
            <v>666-20040505-381-087</v>
          </cell>
          <cell r="F350" t="str">
            <v>Electricity for Blue Variable</v>
          </cell>
          <cell r="G350">
            <v>755501</v>
          </cell>
          <cell r="H350">
            <v>0</v>
          </cell>
          <cell r="J350">
            <v>996150</v>
          </cell>
          <cell r="K350">
            <v>0</v>
          </cell>
        </row>
        <row r="351">
          <cell r="E351" t="str">
            <v>555-20060701-381-087</v>
          </cell>
          <cell r="F351" t="str">
            <v>Small Tools &amp; Equipment</v>
          </cell>
          <cell r="G351">
            <v>16021</v>
          </cell>
          <cell r="H351">
            <v>0</v>
          </cell>
          <cell r="J351">
            <v>566589</v>
          </cell>
          <cell r="K351">
            <v>0</v>
          </cell>
        </row>
        <row r="352">
          <cell r="E352" t="str">
            <v>666-20060701-381-087</v>
          </cell>
          <cell r="F352" t="str">
            <v>Small Tools &amp; Equipment</v>
          </cell>
          <cell r="G352">
            <v>7730</v>
          </cell>
          <cell r="H352">
            <v>0</v>
          </cell>
          <cell r="J352">
            <v>0</v>
          </cell>
          <cell r="K352">
            <v>0</v>
          </cell>
        </row>
        <row r="353">
          <cell r="E353" t="str">
            <v>777-20060701-381-087</v>
          </cell>
          <cell r="F353" t="str">
            <v>Small Tools &amp; Equipment</v>
          </cell>
          <cell r="G353">
            <v>36370</v>
          </cell>
          <cell r="H353">
            <v>0</v>
          </cell>
          <cell r="J353">
            <v>2420</v>
          </cell>
          <cell r="K353">
            <v>0</v>
          </cell>
        </row>
        <row r="354">
          <cell r="E354" t="str">
            <v>555-20060901-381-087</v>
          </cell>
          <cell r="F354" t="str">
            <v>Safety Materials</v>
          </cell>
          <cell r="G354">
            <v>581941.81000000006</v>
          </cell>
          <cell r="H354">
            <v>0</v>
          </cell>
          <cell r="J354">
            <v>703486</v>
          </cell>
          <cell r="K354">
            <v>0</v>
          </cell>
        </row>
        <row r="355">
          <cell r="E355" t="str">
            <v>666-20060901-381-087</v>
          </cell>
          <cell r="F355" t="str">
            <v>Safety Materials</v>
          </cell>
          <cell r="G355">
            <v>204319.5</v>
          </cell>
          <cell r="H355">
            <v>0</v>
          </cell>
          <cell r="J355">
            <v>80058.5</v>
          </cell>
          <cell r="K355">
            <v>0</v>
          </cell>
        </row>
        <row r="356">
          <cell r="E356" t="str">
            <v>777-20060901-381-087</v>
          </cell>
          <cell r="F356" t="str">
            <v>Safety Materials</v>
          </cell>
          <cell r="G356">
            <v>202586</v>
          </cell>
          <cell r="H356">
            <v>0</v>
          </cell>
          <cell r="J356">
            <v>251346</v>
          </cell>
          <cell r="K356">
            <v>0</v>
          </cell>
        </row>
        <row r="357">
          <cell r="E357" t="str">
            <v>555-20060901-382-087</v>
          </cell>
          <cell r="F357" t="str">
            <v>Safety Materials</v>
          </cell>
          <cell r="G357">
            <v>0</v>
          </cell>
          <cell r="H357">
            <v>0</v>
          </cell>
          <cell r="J357">
            <v>314263</v>
          </cell>
          <cell r="K357">
            <v>0</v>
          </cell>
        </row>
        <row r="358">
          <cell r="E358" t="str">
            <v>666-20060901-382-087</v>
          </cell>
          <cell r="F358" t="str">
            <v>Safety Materials</v>
          </cell>
          <cell r="G358">
            <v>210000</v>
          </cell>
          <cell r="H358">
            <v>0</v>
          </cell>
          <cell r="J358">
            <v>0</v>
          </cell>
          <cell r="K358">
            <v>0</v>
          </cell>
        </row>
        <row r="359">
          <cell r="E359" t="str">
            <v>777-20060901-382-087</v>
          </cell>
          <cell r="F359" t="str">
            <v>Safety Materials</v>
          </cell>
          <cell r="G359">
            <v>210000</v>
          </cell>
          <cell r="H359">
            <v>0</v>
          </cell>
          <cell r="J359">
            <v>0</v>
          </cell>
          <cell r="K359">
            <v>0</v>
          </cell>
        </row>
        <row r="360">
          <cell r="E360" t="str">
            <v>555-20150401-381-087</v>
          </cell>
          <cell r="F360" t="str">
            <v>Entertainment &amp; Recreation (Non Travel)</v>
          </cell>
          <cell r="G360">
            <v>2661.75</v>
          </cell>
          <cell r="H360">
            <v>0</v>
          </cell>
          <cell r="J360">
            <v>400</v>
          </cell>
          <cell r="K360">
            <v>0</v>
          </cell>
        </row>
        <row r="361">
          <cell r="E361" t="str">
            <v>666-20150401-381-087</v>
          </cell>
          <cell r="F361" t="str">
            <v>Entertainment &amp; Recreation (Non Travel)</v>
          </cell>
          <cell r="G361">
            <v>1242.25</v>
          </cell>
          <cell r="H361">
            <v>0</v>
          </cell>
          <cell r="J361">
            <v>0</v>
          </cell>
          <cell r="K361">
            <v>0</v>
          </cell>
        </row>
        <row r="362">
          <cell r="E362" t="str">
            <v>777-20150401-381-087</v>
          </cell>
          <cell r="F362" t="str">
            <v>Entertainment &amp; Recreation (Non Travel)</v>
          </cell>
          <cell r="G362">
            <v>24032</v>
          </cell>
          <cell r="H362">
            <v>0</v>
          </cell>
          <cell r="J362">
            <v>2204</v>
          </cell>
          <cell r="K362">
            <v>0</v>
          </cell>
        </row>
        <row r="363">
          <cell r="E363" t="str">
            <v>555-20150401-382-087</v>
          </cell>
          <cell r="F363" t="str">
            <v>Entertainment &amp; Recreation (Non Travel)</v>
          </cell>
          <cell r="G363">
            <v>1839.5</v>
          </cell>
          <cell r="H363">
            <v>0</v>
          </cell>
          <cell r="J363">
            <v>930</v>
          </cell>
          <cell r="K363">
            <v>0</v>
          </cell>
        </row>
        <row r="364">
          <cell r="E364" t="str">
            <v>666-20150401-382-087</v>
          </cell>
          <cell r="F364" t="str">
            <v>Entertainment &amp; Recreation (Non Travel)</v>
          </cell>
          <cell r="G364">
            <v>858.5</v>
          </cell>
          <cell r="H364">
            <v>0</v>
          </cell>
          <cell r="J364">
            <v>0</v>
          </cell>
          <cell r="K364">
            <v>0</v>
          </cell>
        </row>
        <row r="365">
          <cell r="E365" t="str">
            <v>777-20150401-382-087</v>
          </cell>
          <cell r="F365" t="str">
            <v>Entertainment &amp; Recreation (Non Travel)</v>
          </cell>
          <cell r="G365">
            <v>0</v>
          </cell>
          <cell r="H365">
            <v>0</v>
          </cell>
          <cell r="J365">
            <v>2400</v>
          </cell>
          <cell r="K365">
            <v>0</v>
          </cell>
        </row>
        <row r="366">
          <cell r="E366" t="str">
            <v>555-20151401-381-087</v>
          </cell>
          <cell r="F366" t="str">
            <v>Business Travel - Local</v>
          </cell>
          <cell r="G366">
            <v>26762.7</v>
          </cell>
          <cell r="H366">
            <v>0</v>
          </cell>
          <cell r="J366">
            <v>27095</v>
          </cell>
          <cell r="K366">
            <v>0</v>
          </cell>
        </row>
        <row r="367">
          <cell r="E367" t="str">
            <v>666-20151401-381-087</v>
          </cell>
          <cell r="F367" t="str">
            <v>Business Travel - Local</v>
          </cell>
          <cell r="G367">
            <v>12490.3</v>
          </cell>
          <cell r="H367">
            <v>0</v>
          </cell>
          <cell r="J367">
            <v>0</v>
          </cell>
          <cell r="K367">
            <v>0</v>
          </cell>
        </row>
        <row r="368">
          <cell r="E368" t="str">
            <v>777-20151401-381-087</v>
          </cell>
          <cell r="F368" t="str">
            <v>Business Travel - Local</v>
          </cell>
          <cell r="G368">
            <v>17018</v>
          </cell>
          <cell r="H368">
            <v>0</v>
          </cell>
          <cell r="J368">
            <v>202115</v>
          </cell>
          <cell r="K368">
            <v>0</v>
          </cell>
        </row>
        <row r="369">
          <cell r="E369" t="str">
            <v>555-20151401-382-087</v>
          </cell>
          <cell r="F369" t="str">
            <v>Business Travel - Local</v>
          </cell>
          <cell r="G369">
            <v>340942.95</v>
          </cell>
          <cell r="H369">
            <v>0</v>
          </cell>
          <cell r="J369">
            <v>144143</v>
          </cell>
          <cell r="K369">
            <v>0</v>
          </cell>
        </row>
        <row r="370">
          <cell r="E370" t="str">
            <v>666-20151401-382-087</v>
          </cell>
          <cell r="F370" t="str">
            <v>Business Travel - Local</v>
          </cell>
          <cell r="G370">
            <v>159120.04999999999</v>
          </cell>
          <cell r="H370">
            <v>0</v>
          </cell>
          <cell r="J370">
            <v>0</v>
          </cell>
          <cell r="K370">
            <v>0</v>
          </cell>
        </row>
        <row r="371">
          <cell r="E371" t="str">
            <v>777-20151401-382-087</v>
          </cell>
          <cell r="F371" t="str">
            <v>Business Travel - Local</v>
          </cell>
          <cell r="G371">
            <v>15370</v>
          </cell>
          <cell r="H371">
            <v>0</v>
          </cell>
          <cell r="J371">
            <v>22200</v>
          </cell>
          <cell r="K371">
            <v>0</v>
          </cell>
        </row>
        <row r="372">
          <cell r="E372" t="str">
            <v>555-20151402-381-087</v>
          </cell>
          <cell r="F372" t="str">
            <v>Business Travel - Overseas</v>
          </cell>
          <cell r="G372">
            <v>103564.74</v>
          </cell>
          <cell r="H372">
            <v>0</v>
          </cell>
          <cell r="J372">
            <v>0</v>
          </cell>
          <cell r="K372">
            <v>0</v>
          </cell>
        </row>
        <row r="373">
          <cell r="E373" t="str">
            <v>666-20151402-381-087</v>
          </cell>
          <cell r="F373" t="str">
            <v>Business Travel - Overseas</v>
          </cell>
          <cell r="G373">
            <v>48334.26</v>
          </cell>
          <cell r="H373">
            <v>0</v>
          </cell>
          <cell r="J373">
            <v>0</v>
          </cell>
          <cell r="K373">
            <v>0</v>
          </cell>
        </row>
        <row r="374">
          <cell r="E374" t="str">
            <v>555-20160701-381-087</v>
          </cell>
          <cell r="F374" t="str">
            <v>Hardware / Software Maintenance</v>
          </cell>
          <cell r="G374">
            <v>0</v>
          </cell>
          <cell r="H374">
            <v>0</v>
          </cell>
          <cell r="J374">
            <v>19850</v>
          </cell>
          <cell r="K374">
            <v>0</v>
          </cell>
        </row>
        <row r="375">
          <cell r="E375" t="str">
            <v>555-20162801-381-087</v>
          </cell>
          <cell r="F375" t="str">
            <v>Others Repair and Maintenance</v>
          </cell>
          <cell r="G375">
            <v>185542.34</v>
          </cell>
          <cell r="H375">
            <v>0</v>
          </cell>
          <cell r="J375">
            <v>1023506.05</v>
          </cell>
          <cell r="K375">
            <v>0</v>
          </cell>
        </row>
        <row r="376">
          <cell r="E376" t="str">
            <v>666-20162801-381-087</v>
          </cell>
          <cell r="F376" t="str">
            <v>Others Repair and Maintenance</v>
          </cell>
          <cell r="G376">
            <v>96328.34</v>
          </cell>
          <cell r="H376">
            <v>0</v>
          </cell>
          <cell r="J376">
            <v>99659</v>
          </cell>
          <cell r="K376">
            <v>0</v>
          </cell>
        </row>
        <row r="377">
          <cell r="E377" t="str">
            <v>777-20162801-381-087</v>
          </cell>
          <cell r="F377" t="str">
            <v>Others Repair and Maintenance</v>
          </cell>
          <cell r="G377">
            <v>41557.440000000002</v>
          </cell>
          <cell r="H377">
            <v>0</v>
          </cell>
          <cell r="J377">
            <v>12350</v>
          </cell>
          <cell r="K377">
            <v>0</v>
          </cell>
        </row>
        <row r="378">
          <cell r="E378" t="str">
            <v>555-20162801-382-087</v>
          </cell>
          <cell r="F378" t="str">
            <v>Others Repair and Maintenance</v>
          </cell>
          <cell r="G378">
            <v>0</v>
          </cell>
          <cell r="H378">
            <v>0</v>
          </cell>
          <cell r="J378">
            <v>35262</v>
          </cell>
          <cell r="K378">
            <v>0</v>
          </cell>
        </row>
        <row r="379">
          <cell r="E379" t="str">
            <v>666-20162801-382-087</v>
          </cell>
          <cell r="F379" t="str">
            <v>Others Repair and Maintenance</v>
          </cell>
          <cell r="G379">
            <v>34533.53</v>
          </cell>
          <cell r="H379">
            <v>0</v>
          </cell>
          <cell r="J379">
            <v>0</v>
          </cell>
          <cell r="K379">
            <v>0</v>
          </cell>
        </row>
        <row r="380">
          <cell r="E380" t="str">
            <v>555-20170201-381-087</v>
          </cell>
          <cell r="F380" t="str">
            <v>Computer Hardware Maintenance</v>
          </cell>
          <cell r="G380">
            <v>19800</v>
          </cell>
          <cell r="H380">
            <v>0</v>
          </cell>
          <cell r="J380">
            <v>0</v>
          </cell>
          <cell r="K380">
            <v>0</v>
          </cell>
        </row>
        <row r="381">
          <cell r="E381" t="str">
            <v>555-20170301-381-087</v>
          </cell>
          <cell r="F381" t="str">
            <v>Equipment Repair and Maintenance</v>
          </cell>
          <cell r="G381">
            <v>497031.35</v>
          </cell>
          <cell r="H381">
            <v>0</v>
          </cell>
          <cell r="J381">
            <v>771577</v>
          </cell>
          <cell r="K381">
            <v>0</v>
          </cell>
        </row>
        <row r="382">
          <cell r="E382" t="str">
            <v>666-20170301-381-087</v>
          </cell>
          <cell r="F382" t="str">
            <v>Equipment Repair and Maintenance</v>
          </cell>
          <cell r="G382">
            <v>704852</v>
          </cell>
          <cell r="H382">
            <v>0</v>
          </cell>
          <cell r="J382">
            <v>64469</v>
          </cell>
          <cell r="K382">
            <v>0</v>
          </cell>
        </row>
        <row r="383">
          <cell r="E383" t="str">
            <v>777-20170301-381-087</v>
          </cell>
          <cell r="F383" t="str">
            <v>Equipment Repair and Maintenance</v>
          </cell>
          <cell r="G383">
            <v>217731</v>
          </cell>
          <cell r="H383">
            <v>0</v>
          </cell>
          <cell r="J383">
            <v>132200</v>
          </cell>
          <cell r="K383">
            <v>0</v>
          </cell>
        </row>
        <row r="384">
          <cell r="E384" t="str">
            <v>555-20170301-382-087</v>
          </cell>
          <cell r="F384" t="str">
            <v>Equipment Repair and Maintenance</v>
          </cell>
          <cell r="G384">
            <v>1180026</v>
          </cell>
          <cell r="H384">
            <v>0</v>
          </cell>
          <cell r="J384">
            <v>0</v>
          </cell>
          <cell r="K384">
            <v>0</v>
          </cell>
        </row>
        <row r="385">
          <cell r="E385" t="str">
            <v>555-20170401-381-087</v>
          </cell>
          <cell r="F385" t="str">
            <v>Vehicle Repair &amp; Maintenance</v>
          </cell>
          <cell r="G385">
            <v>0</v>
          </cell>
          <cell r="H385">
            <v>0</v>
          </cell>
          <cell r="J385">
            <v>11067</v>
          </cell>
          <cell r="K385">
            <v>0</v>
          </cell>
        </row>
        <row r="386">
          <cell r="E386" t="str">
            <v>777-20170401-381-087</v>
          </cell>
          <cell r="F386" t="str">
            <v>Vehicle Repair &amp; Maintenance</v>
          </cell>
          <cell r="G386">
            <v>0</v>
          </cell>
          <cell r="H386">
            <v>0</v>
          </cell>
          <cell r="J386">
            <v>13050</v>
          </cell>
          <cell r="K386">
            <v>0</v>
          </cell>
        </row>
        <row r="387">
          <cell r="E387" t="str">
            <v>555-20170401-382-087</v>
          </cell>
          <cell r="F387" t="str">
            <v>Vehicle Repair &amp; Maintenance</v>
          </cell>
          <cell r="G387">
            <v>1722234.21</v>
          </cell>
          <cell r="H387">
            <v>0</v>
          </cell>
          <cell r="J387">
            <v>1955657.07</v>
          </cell>
          <cell r="K387">
            <v>0</v>
          </cell>
        </row>
        <row r="388">
          <cell r="E388" t="str">
            <v>666-20170401-382-087</v>
          </cell>
          <cell r="F388" t="str">
            <v>Vehicle Repair &amp; Maintenance</v>
          </cell>
          <cell r="G388">
            <v>803776.66</v>
          </cell>
          <cell r="H388">
            <v>0</v>
          </cell>
          <cell r="J388">
            <v>0</v>
          </cell>
          <cell r="K388">
            <v>0</v>
          </cell>
        </row>
        <row r="389">
          <cell r="E389" t="str">
            <v>777-20170401-382-087</v>
          </cell>
          <cell r="F389" t="str">
            <v>Vehicle Repair &amp; Maintenance</v>
          </cell>
          <cell r="G389">
            <v>0</v>
          </cell>
          <cell r="H389">
            <v>0</v>
          </cell>
          <cell r="J389">
            <v>104559</v>
          </cell>
          <cell r="K389">
            <v>0</v>
          </cell>
        </row>
        <row r="390">
          <cell r="E390" t="str">
            <v>555-20180201-381-087</v>
          </cell>
          <cell r="F390" t="str">
            <v>Spare Parts - Mechanical</v>
          </cell>
          <cell r="G390">
            <v>418896.93</v>
          </cell>
          <cell r="H390">
            <v>0</v>
          </cell>
          <cell r="J390">
            <v>3568655.05</v>
          </cell>
          <cell r="K390">
            <v>0</v>
          </cell>
        </row>
        <row r="391">
          <cell r="E391" t="str">
            <v>666-20180201-381-087</v>
          </cell>
          <cell r="F391" t="str">
            <v>Spare Parts - Mechanical</v>
          </cell>
          <cell r="G391">
            <v>778459.95</v>
          </cell>
          <cell r="H391">
            <v>0</v>
          </cell>
          <cell r="J391">
            <v>945192.93</v>
          </cell>
          <cell r="K391">
            <v>0</v>
          </cell>
        </row>
        <row r="392">
          <cell r="E392" t="str">
            <v>777-20180201-381-087</v>
          </cell>
          <cell r="F392" t="str">
            <v>Spare Parts - Mechanical</v>
          </cell>
          <cell r="G392">
            <v>215347.44</v>
          </cell>
          <cell r="H392">
            <v>0</v>
          </cell>
          <cell r="J392">
            <v>1448132.7</v>
          </cell>
          <cell r="K392">
            <v>0</v>
          </cell>
        </row>
        <row r="393">
          <cell r="E393" t="str">
            <v>555-20180301-381-087</v>
          </cell>
          <cell r="F393" t="str">
            <v>Spare Parts - Electrical</v>
          </cell>
          <cell r="G393">
            <v>221454.79</v>
          </cell>
          <cell r="H393">
            <v>0</v>
          </cell>
          <cell r="J393">
            <v>1543893.19</v>
          </cell>
          <cell r="K393">
            <v>0</v>
          </cell>
        </row>
        <row r="394">
          <cell r="E394" t="str">
            <v>666-20180301-381-087</v>
          </cell>
          <cell r="F394" t="str">
            <v>Spare Parts - Electrical</v>
          </cell>
          <cell r="G394">
            <v>320787.53999999998</v>
          </cell>
          <cell r="H394">
            <v>0</v>
          </cell>
          <cell r="J394">
            <v>156150.94</v>
          </cell>
          <cell r="K394">
            <v>0</v>
          </cell>
        </row>
        <row r="395">
          <cell r="E395" t="str">
            <v>777-20180301-381-087</v>
          </cell>
          <cell r="F395" t="str">
            <v>Spare Parts - Electrical</v>
          </cell>
          <cell r="G395">
            <v>491494.51</v>
          </cell>
          <cell r="H395">
            <v>0</v>
          </cell>
          <cell r="J395">
            <v>2292632.0099999998</v>
          </cell>
          <cell r="K395">
            <v>0</v>
          </cell>
        </row>
        <row r="396">
          <cell r="E396" t="str">
            <v>555-20180401-382-087</v>
          </cell>
          <cell r="F396" t="str">
            <v>Spare Parts - Heavy Vehicle Equipment</v>
          </cell>
          <cell r="G396">
            <v>193620</v>
          </cell>
          <cell r="H396">
            <v>0</v>
          </cell>
          <cell r="J396">
            <v>216837.85</v>
          </cell>
          <cell r="K396">
            <v>0</v>
          </cell>
        </row>
        <row r="397">
          <cell r="E397" t="str">
            <v>777-20180401-382-087</v>
          </cell>
          <cell r="F397" t="str">
            <v>Spare Parts - Heavy Vehicle Equipment</v>
          </cell>
          <cell r="G397">
            <v>0</v>
          </cell>
          <cell r="H397">
            <v>0</v>
          </cell>
          <cell r="J397">
            <v>102100</v>
          </cell>
          <cell r="K397">
            <v>0</v>
          </cell>
        </row>
        <row r="398">
          <cell r="E398" t="str">
            <v>555-20181301-381-087</v>
          </cell>
          <cell r="F398" t="str">
            <v>Belt Conveyor</v>
          </cell>
          <cell r="G398">
            <v>138077.92000000001</v>
          </cell>
          <cell r="H398">
            <v>0</v>
          </cell>
          <cell r="J398">
            <v>72600</v>
          </cell>
          <cell r="K398">
            <v>0</v>
          </cell>
        </row>
        <row r="399">
          <cell r="E399" t="str">
            <v>777-20181301-381-087</v>
          </cell>
          <cell r="F399" t="str">
            <v>Belt Conveyor</v>
          </cell>
          <cell r="G399">
            <v>358671.9</v>
          </cell>
          <cell r="H399">
            <v>0</v>
          </cell>
          <cell r="J399">
            <v>12875</v>
          </cell>
          <cell r="K399">
            <v>0</v>
          </cell>
        </row>
        <row r="400">
          <cell r="E400" t="str">
            <v>555-20181302-381-087</v>
          </cell>
          <cell r="F400" t="str">
            <v>Bucket Elevator</v>
          </cell>
          <cell r="G400">
            <v>1143888.8799999999</v>
          </cell>
          <cell r="H400">
            <v>0</v>
          </cell>
          <cell r="J400">
            <v>850</v>
          </cell>
          <cell r="K400">
            <v>0</v>
          </cell>
        </row>
        <row r="401">
          <cell r="E401" t="str">
            <v>666-20181302-381-087</v>
          </cell>
          <cell r="F401" t="str">
            <v>Bucket Elevator</v>
          </cell>
          <cell r="G401">
            <v>0</v>
          </cell>
          <cell r="H401">
            <v>0</v>
          </cell>
          <cell r="J401">
            <v>342322.8</v>
          </cell>
          <cell r="K401">
            <v>0</v>
          </cell>
        </row>
        <row r="402">
          <cell r="E402" t="str">
            <v>777-20181302-381-087</v>
          </cell>
          <cell r="F402" t="str">
            <v>Bucket Elevator</v>
          </cell>
          <cell r="G402">
            <v>0</v>
          </cell>
          <cell r="H402">
            <v>0</v>
          </cell>
          <cell r="J402">
            <v>37400</v>
          </cell>
          <cell r="K402">
            <v>0</v>
          </cell>
        </row>
        <row r="403">
          <cell r="E403" t="str">
            <v>555-20181303-381-087</v>
          </cell>
          <cell r="F403" t="str">
            <v>Chain Conveyor</v>
          </cell>
          <cell r="G403">
            <v>37120</v>
          </cell>
          <cell r="H403">
            <v>0</v>
          </cell>
          <cell r="J403">
            <v>0</v>
          </cell>
          <cell r="K403">
            <v>0</v>
          </cell>
        </row>
        <row r="404">
          <cell r="E404" t="str">
            <v>777-20181303-381-087</v>
          </cell>
          <cell r="F404" t="str">
            <v>Chain Conveyor</v>
          </cell>
          <cell r="G404">
            <v>252200</v>
          </cell>
          <cell r="H404">
            <v>0</v>
          </cell>
          <cell r="J404">
            <v>114000</v>
          </cell>
          <cell r="K404">
            <v>0</v>
          </cell>
        </row>
        <row r="405">
          <cell r="E405" t="str">
            <v>555-20181501-381-087</v>
          </cell>
          <cell r="F405" t="str">
            <v>Filter Bags</v>
          </cell>
          <cell r="G405">
            <v>147170</v>
          </cell>
          <cell r="H405">
            <v>0</v>
          </cell>
          <cell r="J405">
            <v>123652</v>
          </cell>
          <cell r="K405">
            <v>0</v>
          </cell>
        </row>
        <row r="406">
          <cell r="E406" t="str">
            <v>666-20181501-381-087</v>
          </cell>
          <cell r="F406" t="str">
            <v>Filter Bags</v>
          </cell>
          <cell r="G406">
            <v>193230</v>
          </cell>
          <cell r="H406">
            <v>0</v>
          </cell>
          <cell r="J406">
            <v>125840</v>
          </cell>
          <cell r="K406">
            <v>0</v>
          </cell>
        </row>
        <row r="407">
          <cell r="E407" t="str">
            <v>777-20181501-381-087</v>
          </cell>
          <cell r="F407" t="str">
            <v>Filter Bags</v>
          </cell>
          <cell r="G407">
            <v>28900</v>
          </cell>
          <cell r="H407">
            <v>0</v>
          </cell>
          <cell r="J407">
            <v>79648</v>
          </cell>
          <cell r="K407">
            <v>0</v>
          </cell>
        </row>
        <row r="408">
          <cell r="E408" t="str">
            <v>555-20181903-381-087</v>
          </cell>
          <cell r="F408" t="str">
            <v>Consumable Maintenance Material</v>
          </cell>
          <cell r="G408">
            <v>258107.61</v>
          </cell>
          <cell r="H408">
            <v>0</v>
          </cell>
          <cell r="J408">
            <v>849802.91</v>
          </cell>
          <cell r="K408">
            <v>0</v>
          </cell>
        </row>
        <row r="409">
          <cell r="E409" t="str">
            <v>666-20181903-381-087</v>
          </cell>
          <cell r="F409" t="str">
            <v>Consumable Maintenance Material</v>
          </cell>
          <cell r="G409">
            <v>38937.440000000002</v>
          </cell>
          <cell r="H409">
            <v>0</v>
          </cell>
          <cell r="J409">
            <v>70174.73</v>
          </cell>
          <cell r="K409">
            <v>0</v>
          </cell>
        </row>
        <row r="410">
          <cell r="E410" t="str">
            <v>777-20181903-381-087</v>
          </cell>
          <cell r="F410" t="str">
            <v>Consumable Maintenance Material</v>
          </cell>
          <cell r="G410">
            <v>108133.73</v>
          </cell>
          <cell r="H410">
            <v>0</v>
          </cell>
          <cell r="J410">
            <v>146916.98000000001</v>
          </cell>
          <cell r="K410">
            <v>0</v>
          </cell>
        </row>
        <row r="411">
          <cell r="E411" t="str">
            <v>555-20182101-381-087</v>
          </cell>
          <cell r="F411" t="str">
            <v>Other Wearing Spare Parts</v>
          </cell>
          <cell r="G411">
            <v>24960</v>
          </cell>
          <cell r="H411">
            <v>0</v>
          </cell>
          <cell r="J411">
            <v>0</v>
          </cell>
          <cell r="K411">
            <v>0</v>
          </cell>
        </row>
        <row r="412">
          <cell r="E412" t="str">
            <v>777-20182101-381-087</v>
          </cell>
          <cell r="F412" t="str">
            <v>Other Wearing Spare Parts</v>
          </cell>
          <cell r="G412">
            <v>719237.8</v>
          </cell>
          <cell r="H412">
            <v>0</v>
          </cell>
          <cell r="J412">
            <v>308689</v>
          </cell>
          <cell r="K412">
            <v>0</v>
          </cell>
        </row>
        <row r="413">
          <cell r="E413" t="str">
            <v>555-20190301-381-087</v>
          </cell>
          <cell r="F413" t="str">
            <v>Equip Purchased -&lt; Threashold</v>
          </cell>
          <cell r="G413">
            <v>76600</v>
          </cell>
          <cell r="H413">
            <v>0</v>
          </cell>
          <cell r="J413">
            <v>126042</v>
          </cell>
          <cell r="K413">
            <v>0</v>
          </cell>
        </row>
        <row r="414">
          <cell r="E414" t="str">
            <v>777-20190301-381-087</v>
          </cell>
          <cell r="F414" t="str">
            <v>Equip Purchased -&lt; Threashold</v>
          </cell>
          <cell r="G414">
            <v>0</v>
          </cell>
          <cell r="H414">
            <v>0</v>
          </cell>
          <cell r="J414">
            <v>22880</v>
          </cell>
          <cell r="K414">
            <v>0</v>
          </cell>
        </row>
        <row r="415">
          <cell r="E415" t="str">
            <v>555-20190601-381-087</v>
          </cell>
          <cell r="F415" t="str">
            <v>Office Supplies</v>
          </cell>
          <cell r="G415">
            <v>12558.76</v>
          </cell>
          <cell r="H415">
            <v>0</v>
          </cell>
          <cell r="J415">
            <v>98630</v>
          </cell>
          <cell r="K415">
            <v>0</v>
          </cell>
        </row>
        <row r="416">
          <cell r="E416" t="str">
            <v>666-20190601-381-087</v>
          </cell>
          <cell r="F416" t="str">
            <v>Office Supplies</v>
          </cell>
          <cell r="G416">
            <v>5861.24</v>
          </cell>
          <cell r="H416">
            <v>0</v>
          </cell>
          <cell r="J416">
            <v>0</v>
          </cell>
          <cell r="K416">
            <v>0</v>
          </cell>
        </row>
        <row r="417">
          <cell r="E417" t="str">
            <v>777-20190601-381-087</v>
          </cell>
          <cell r="F417" t="str">
            <v>Office Supplies</v>
          </cell>
          <cell r="G417">
            <v>61569.2</v>
          </cell>
          <cell r="H417">
            <v>0</v>
          </cell>
          <cell r="J417">
            <v>70687.8</v>
          </cell>
          <cell r="K417">
            <v>0</v>
          </cell>
        </row>
        <row r="418">
          <cell r="E418" t="str">
            <v>555-20190604-381-087</v>
          </cell>
          <cell r="F418" t="str">
            <v>Photocopies and Stationeries</v>
          </cell>
          <cell r="G418">
            <v>0</v>
          </cell>
          <cell r="H418">
            <v>0</v>
          </cell>
          <cell r="J418">
            <v>190</v>
          </cell>
          <cell r="K418">
            <v>0</v>
          </cell>
        </row>
        <row r="419">
          <cell r="E419" t="str">
            <v>777-20190604-381-087</v>
          </cell>
          <cell r="F419" t="str">
            <v>Photocopies and Stationeries</v>
          </cell>
          <cell r="G419">
            <v>299</v>
          </cell>
          <cell r="H419">
            <v>0</v>
          </cell>
          <cell r="J419">
            <v>0</v>
          </cell>
          <cell r="K419">
            <v>0</v>
          </cell>
        </row>
        <row r="420">
          <cell r="E420" t="str">
            <v>777-20191001-381-087</v>
          </cell>
          <cell r="F420" t="str">
            <v>Telecommunication</v>
          </cell>
          <cell r="G420">
            <v>0</v>
          </cell>
          <cell r="H420">
            <v>0</v>
          </cell>
          <cell r="J420">
            <v>1195</v>
          </cell>
          <cell r="K420">
            <v>0</v>
          </cell>
        </row>
        <row r="421">
          <cell r="E421" t="str">
            <v>555-20191101-381-087</v>
          </cell>
          <cell r="F421" t="str">
            <v>Telephone Mobile</v>
          </cell>
          <cell r="G421">
            <v>272775.15999999997</v>
          </cell>
          <cell r="H421">
            <v>0</v>
          </cell>
          <cell r="J421">
            <v>271038.02</v>
          </cell>
          <cell r="K421">
            <v>0</v>
          </cell>
        </row>
        <row r="422">
          <cell r="E422" t="str">
            <v>666-20191101-381-087</v>
          </cell>
          <cell r="F422" t="str">
            <v>Telephone Mobile</v>
          </cell>
          <cell r="G422">
            <v>127305.75</v>
          </cell>
          <cell r="H422">
            <v>0</v>
          </cell>
          <cell r="J422">
            <v>0</v>
          </cell>
          <cell r="K422">
            <v>0</v>
          </cell>
        </row>
        <row r="423">
          <cell r="E423" t="str">
            <v>777-20191101-381-087</v>
          </cell>
          <cell r="F423" t="str">
            <v>Telephone Mobile</v>
          </cell>
          <cell r="G423">
            <v>138482.07</v>
          </cell>
          <cell r="H423">
            <v>0</v>
          </cell>
          <cell r="J423">
            <v>121489.84</v>
          </cell>
          <cell r="K423">
            <v>0</v>
          </cell>
        </row>
        <row r="424">
          <cell r="E424" t="str">
            <v>555-20191101-382-087</v>
          </cell>
          <cell r="F424" t="str">
            <v>Telephone Mobile</v>
          </cell>
          <cell r="G424">
            <v>69830.89</v>
          </cell>
          <cell r="H424">
            <v>0</v>
          </cell>
          <cell r="J424">
            <v>25800</v>
          </cell>
          <cell r="K424">
            <v>0</v>
          </cell>
        </row>
        <row r="425">
          <cell r="E425" t="str">
            <v>666-20191101-382-087</v>
          </cell>
          <cell r="F425" t="str">
            <v>Telephone Mobile</v>
          </cell>
          <cell r="G425">
            <v>32590.48</v>
          </cell>
          <cell r="H425">
            <v>0</v>
          </cell>
          <cell r="J425">
            <v>0</v>
          </cell>
          <cell r="K425">
            <v>0</v>
          </cell>
        </row>
        <row r="426">
          <cell r="E426" t="str">
            <v>555-20194001-382-087</v>
          </cell>
          <cell r="F426" t="str">
            <v>Outbound Freight - Red</v>
          </cell>
          <cell r="G426">
            <v>77450</v>
          </cell>
          <cell r="H426">
            <v>0</v>
          </cell>
          <cell r="J426">
            <v>113800</v>
          </cell>
          <cell r="K426">
            <v>0</v>
          </cell>
        </row>
        <row r="427">
          <cell r="E427" t="str">
            <v>666-20194001-382-087</v>
          </cell>
          <cell r="F427" t="str">
            <v>Outbound Freight - Red</v>
          </cell>
          <cell r="G427">
            <v>0</v>
          </cell>
          <cell r="H427">
            <v>0</v>
          </cell>
          <cell r="J427">
            <v>58675</v>
          </cell>
          <cell r="K427">
            <v>0</v>
          </cell>
        </row>
        <row r="428">
          <cell r="E428" t="str">
            <v>777-20194002-382-087</v>
          </cell>
          <cell r="F428" t="str">
            <v>Outbound Freight - Black</v>
          </cell>
          <cell r="G428">
            <v>14050</v>
          </cell>
          <cell r="H428">
            <v>0</v>
          </cell>
          <cell r="J428">
            <v>413400</v>
          </cell>
          <cell r="K428">
            <v>0</v>
          </cell>
        </row>
        <row r="429">
          <cell r="E429" t="str">
            <v>555-20194003-382-087</v>
          </cell>
          <cell r="F429" t="str">
            <v>Outbound Freight - Grey</v>
          </cell>
          <cell r="G429">
            <v>1065811</v>
          </cell>
          <cell r="H429">
            <v>0</v>
          </cell>
          <cell r="J429">
            <v>121314</v>
          </cell>
          <cell r="K429">
            <v>0</v>
          </cell>
        </row>
        <row r="430">
          <cell r="E430" t="str">
            <v>666-20194003-382-087</v>
          </cell>
          <cell r="F430" t="str">
            <v>Outbound Freight - Grey</v>
          </cell>
          <cell r="G430">
            <v>12979</v>
          </cell>
          <cell r="H430">
            <v>0</v>
          </cell>
          <cell r="J430">
            <v>60270</v>
          </cell>
          <cell r="K430">
            <v>0</v>
          </cell>
        </row>
        <row r="431">
          <cell r="E431" t="str">
            <v>555-20194007-382-087</v>
          </cell>
          <cell r="F431" t="str">
            <v>Cement Transportation Expenses</v>
          </cell>
          <cell r="G431">
            <v>6175</v>
          </cell>
          <cell r="H431">
            <v>0</v>
          </cell>
          <cell r="J431">
            <v>0</v>
          </cell>
          <cell r="K431">
            <v>0</v>
          </cell>
        </row>
        <row r="432">
          <cell r="E432" t="str">
            <v>666-20260701-311-088</v>
          </cell>
          <cell r="F432" t="str">
            <v>Clinker Cost Red</v>
          </cell>
          <cell r="G432">
            <v>226136033.88</v>
          </cell>
          <cell r="H432">
            <v>0</v>
          </cell>
          <cell r="J432">
            <v>274652603.06999999</v>
          </cell>
          <cell r="K432">
            <v>0</v>
          </cell>
        </row>
        <row r="433">
          <cell r="E433" t="str">
            <v>555-20260702-311-088</v>
          </cell>
          <cell r="F433" t="str">
            <v>Clinker Cost Black</v>
          </cell>
          <cell r="G433">
            <v>163007939.68000001</v>
          </cell>
          <cell r="H433">
            <v>0</v>
          </cell>
          <cell r="J433">
            <v>364620311.42000002</v>
          </cell>
          <cell r="K433">
            <v>0</v>
          </cell>
        </row>
        <row r="434">
          <cell r="E434" t="str">
            <v>666-20260702-311-088</v>
          </cell>
          <cell r="F434" t="str">
            <v>Clinker Cost Black</v>
          </cell>
          <cell r="G434">
            <v>578436271.74000001</v>
          </cell>
          <cell r="H434">
            <v>0</v>
          </cell>
          <cell r="J434">
            <v>712353394.15999997</v>
          </cell>
          <cell r="K434">
            <v>0</v>
          </cell>
        </row>
        <row r="435">
          <cell r="E435" t="str">
            <v>777-20260702-311-088</v>
          </cell>
          <cell r="F435" t="str">
            <v>Clinker Cost Black</v>
          </cell>
          <cell r="G435">
            <v>635092383.23000002</v>
          </cell>
          <cell r="H435">
            <v>0</v>
          </cell>
          <cell r="J435">
            <v>551254216.83000004</v>
          </cell>
          <cell r="K435">
            <v>0</v>
          </cell>
        </row>
        <row r="436">
          <cell r="E436" t="str">
            <v>555-20260702-312-088</v>
          </cell>
          <cell r="F436" t="str">
            <v>Clinker Cost Black</v>
          </cell>
          <cell r="G436">
            <v>295577268.75999999</v>
          </cell>
          <cell r="H436">
            <v>0</v>
          </cell>
          <cell r="J436">
            <v>114616619.14</v>
          </cell>
          <cell r="K436">
            <v>0</v>
          </cell>
        </row>
        <row r="437">
          <cell r="E437" t="str">
            <v>555-20260703-311-088</v>
          </cell>
          <cell r="F437" t="str">
            <v>Clinker Cost Grey</v>
          </cell>
          <cell r="G437">
            <v>332152658.75</v>
          </cell>
          <cell r="H437">
            <v>0</v>
          </cell>
          <cell r="J437">
            <v>206492141.31</v>
          </cell>
          <cell r="K437">
            <v>0</v>
          </cell>
        </row>
        <row r="438">
          <cell r="E438" t="str">
            <v>666-20260703-311-088</v>
          </cell>
          <cell r="F438" t="str">
            <v>Clinker Cost Grey</v>
          </cell>
          <cell r="G438">
            <v>100576685.27</v>
          </cell>
          <cell r="H438">
            <v>0</v>
          </cell>
          <cell r="J438">
            <v>52053701.68</v>
          </cell>
          <cell r="K438">
            <v>0</v>
          </cell>
        </row>
        <row r="439">
          <cell r="E439" t="str">
            <v>555-20260703-312-088</v>
          </cell>
          <cell r="F439" t="str">
            <v>Clinker Cost Grey</v>
          </cell>
          <cell r="G439">
            <v>419928119.42000002</v>
          </cell>
          <cell r="H439">
            <v>0</v>
          </cell>
          <cell r="J439">
            <v>723697207.96000004</v>
          </cell>
          <cell r="K439">
            <v>0</v>
          </cell>
        </row>
        <row r="440">
          <cell r="E440" t="str">
            <v>555-20260703-313-088</v>
          </cell>
          <cell r="F440" t="str">
            <v>Clinker Cost Grey</v>
          </cell>
          <cell r="G440">
            <v>735980751.41999996</v>
          </cell>
          <cell r="H440">
            <v>0</v>
          </cell>
          <cell r="J440">
            <v>707464947.78999996</v>
          </cell>
          <cell r="K440">
            <v>0</v>
          </cell>
        </row>
        <row r="441">
          <cell r="E441" t="str">
            <v>555-20260705-311-088</v>
          </cell>
          <cell r="F441" t="str">
            <v>Clinker Cost Blue</v>
          </cell>
          <cell r="G441">
            <v>56813097.390000001</v>
          </cell>
          <cell r="H441">
            <v>0</v>
          </cell>
          <cell r="J441">
            <v>86744627.849999994</v>
          </cell>
          <cell r="K441">
            <v>0</v>
          </cell>
        </row>
        <row r="442">
          <cell r="E442" t="str">
            <v>666-20260705-311-088</v>
          </cell>
          <cell r="F442" t="str">
            <v>Clinker Cost Blue</v>
          </cell>
          <cell r="G442">
            <v>130824601.97</v>
          </cell>
          <cell r="H442">
            <v>0</v>
          </cell>
          <cell r="J442">
            <v>234744486.50999999</v>
          </cell>
          <cell r="K442">
            <v>0</v>
          </cell>
        </row>
        <row r="443">
          <cell r="E443" t="str">
            <v>555-20260705-312-088</v>
          </cell>
          <cell r="F443" t="str">
            <v>Clinker Cost Blue</v>
          </cell>
          <cell r="G443">
            <v>68439404.739999995</v>
          </cell>
          <cell r="H443">
            <v>0</v>
          </cell>
          <cell r="J443">
            <v>45236845.210000001</v>
          </cell>
          <cell r="K443">
            <v>0</v>
          </cell>
        </row>
        <row r="444">
          <cell r="E444" t="str">
            <v>555-20010302-301-089</v>
          </cell>
          <cell r="F444" t="str">
            <v>Fly Ash for Black</v>
          </cell>
          <cell r="G444">
            <v>23076184.100000001</v>
          </cell>
          <cell r="H444">
            <v>0</v>
          </cell>
          <cell r="J444">
            <v>62355457.299999997</v>
          </cell>
          <cell r="K444">
            <v>0</v>
          </cell>
        </row>
        <row r="445">
          <cell r="E445" t="str">
            <v>666-20010302-301-089</v>
          </cell>
          <cell r="F445" t="str">
            <v>Fly Ash for Black</v>
          </cell>
          <cell r="G445">
            <v>92063869.930000007</v>
          </cell>
          <cell r="H445">
            <v>0</v>
          </cell>
          <cell r="J445">
            <v>122542724.73</v>
          </cell>
          <cell r="K445">
            <v>0</v>
          </cell>
        </row>
        <row r="446">
          <cell r="E446" t="str">
            <v>777-20010302-301-089</v>
          </cell>
          <cell r="F446" t="str">
            <v>Fly Ash for Black</v>
          </cell>
          <cell r="G446">
            <v>101245535.23</v>
          </cell>
          <cell r="H446">
            <v>0</v>
          </cell>
          <cell r="J446">
            <v>79965867.439999998</v>
          </cell>
          <cell r="K446">
            <v>0</v>
          </cell>
        </row>
        <row r="447">
          <cell r="E447" t="str">
            <v>555-20010302-302-089</v>
          </cell>
          <cell r="F447" t="str">
            <v>Fly Ash for Black</v>
          </cell>
          <cell r="G447">
            <v>49553403.630000003</v>
          </cell>
          <cell r="H447">
            <v>0</v>
          </cell>
          <cell r="J447">
            <v>21596329.210000001</v>
          </cell>
          <cell r="K447">
            <v>0</v>
          </cell>
        </row>
        <row r="448">
          <cell r="E448" t="str">
            <v>555-20010303-301-089</v>
          </cell>
          <cell r="F448" t="str">
            <v>Fly Ash for Grey</v>
          </cell>
          <cell r="G448">
            <v>34808203.109999999</v>
          </cell>
          <cell r="H448">
            <v>0</v>
          </cell>
          <cell r="J448">
            <v>31466373.68</v>
          </cell>
          <cell r="K448">
            <v>0</v>
          </cell>
        </row>
        <row r="449">
          <cell r="E449" t="str">
            <v>666-20010303-301-089</v>
          </cell>
          <cell r="F449" t="str">
            <v>Fly Ash for Grey</v>
          </cell>
          <cell r="G449">
            <v>13488444.460000001</v>
          </cell>
          <cell r="H449">
            <v>0</v>
          </cell>
          <cell r="J449">
            <v>8338623.1200000001</v>
          </cell>
          <cell r="K449">
            <v>0</v>
          </cell>
        </row>
        <row r="450">
          <cell r="E450" t="str">
            <v>555-20010303-302-089</v>
          </cell>
          <cell r="F450" t="str">
            <v>Fly Ash for Grey</v>
          </cell>
          <cell r="G450">
            <v>57433463.149999999</v>
          </cell>
          <cell r="H450">
            <v>0</v>
          </cell>
          <cell r="J450">
            <v>101251298.43000001</v>
          </cell>
          <cell r="K450">
            <v>0</v>
          </cell>
        </row>
        <row r="451">
          <cell r="E451" t="str">
            <v>555-20010303-303-089</v>
          </cell>
          <cell r="F451" t="str">
            <v>Fly Ash for Grey</v>
          </cell>
          <cell r="G451">
            <v>105763953.59999999</v>
          </cell>
          <cell r="H451">
            <v>0</v>
          </cell>
          <cell r="J451">
            <v>101370872.77</v>
          </cell>
          <cell r="K451">
            <v>0</v>
          </cell>
        </row>
        <row r="452">
          <cell r="E452" t="str">
            <v>555-20010305-301-089</v>
          </cell>
          <cell r="F452" t="str">
            <v>Fly Ash for Blue</v>
          </cell>
          <cell r="G452">
            <v>9490017.0600000005</v>
          </cell>
          <cell r="H452">
            <v>0</v>
          </cell>
          <cell r="J452">
            <v>15336973.029999999</v>
          </cell>
          <cell r="K452">
            <v>0</v>
          </cell>
        </row>
        <row r="453">
          <cell r="E453" t="str">
            <v>666-20010305-301-089</v>
          </cell>
          <cell r="F453" t="str">
            <v>Fly Ash for Blue</v>
          </cell>
          <cell r="G453">
            <v>21065682.629999999</v>
          </cell>
          <cell r="H453">
            <v>0</v>
          </cell>
          <cell r="J453">
            <v>38929566.270000003</v>
          </cell>
          <cell r="K453">
            <v>0</v>
          </cell>
        </row>
        <row r="454">
          <cell r="E454" t="str">
            <v>555-20010305-302-089</v>
          </cell>
          <cell r="F454" t="str">
            <v>Fly Ash for Blue</v>
          </cell>
          <cell r="G454">
            <v>9689132.4000000004</v>
          </cell>
          <cell r="H454">
            <v>0</v>
          </cell>
          <cell r="J454">
            <v>8255519.6799999997</v>
          </cell>
          <cell r="K454">
            <v>0</v>
          </cell>
        </row>
        <row r="455">
          <cell r="E455" t="str">
            <v>666-20010401-301-089</v>
          </cell>
          <cell r="F455" t="str">
            <v>Slag Red</v>
          </cell>
          <cell r="G455">
            <v>3671046.06</v>
          </cell>
          <cell r="H455">
            <v>0</v>
          </cell>
          <cell r="J455">
            <v>2886092.94</v>
          </cell>
          <cell r="K455">
            <v>0</v>
          </cell>
        </row>
        <row r="456">
          <cell r="E456" t="str">
            <v>555-20010402-301-089</v>
          </cell>
          <cell r="F456" t="str">
            <v>Slag Black</v>
          </cell>
          <cell r="G456">
            <v>2206561.69</v>
          </cell>
          <cell r="H456">
            <v>0</v>
          </cell>
          <cell r="J456">
            <v>6603271.54</v>
          </cell>
          <cell r="K456">
            <v>0</v>
          </cell>
        </row>
        <row r="457">
          <cell r="E457" t="str">
            <v>666-20010402-301-089</v>
          </cell>
          <cell r="F457" t="str">
            <v>Slag Black</v>
          </cell>
          <cell r="G457">
            <v>9569225.9800000004</v>
          </cell>
          <cell r="H457">
            <v>0</v>
          </cell>
          <cell r="J457">
            <v>10377938.17</v>
          </cell>
          <cell r="K457">
            <v>0</v>
          </cell>
        </row>
        <row r="458">
          <cell r="E458" t="str">
            <v>777-20010402-301-089</v>
          </cell>
          <cell r="F458" t="str">
            <v>Slag Black</v>
          </cell>
          <cell r="G458">
            <v>5070426.03</v>
          </cell>
          <cell r="H458">
            <v>0</v>
          </cell>
          <cell r="J458">
            <v>12289027.34</v>
          </cell>
          <cell r="K458">
            <v>0</v>
          </cell>
        </row>
        <row r="459">
          <cell r="E459" t="str">
            <v>555-20010402-302-089</v>
          </cell>
          <cell r="F459" t="str">
            <v>Slag Black</v>
          </cell>
          <cell r="G459">
            <v>6379963.3099999996</v>
          </cell>
          <cell r="H459">
            <v>0</v>
          </cell>
          <cell r="J459">
            <v>693493.12</v>
          </cell>
          <cell r="K459">
            <v>0</v>
          </cell>
        </row>
        <row r="460">
          <cell r="E460" t="str">
            <v>555-20010403-301-089</v>
          </cell>
          <cell r="F460" t="str">
            <v>Slag Grey</v>
          </cell>
          <cell r="G460">
            <v>4302325.47</v>
          </cell>
          <cell r="H460">
            <v>0</v>
          </cell>
          <cell r="J460">
            <v>2255701.58</v>
          </cell>
          <cell r="K460">
            <v>0</v>
          </cell>
        </row>
        <row r="461">
          <cell r="E461" t="str">
            <v>666-20010403-301-089</v>
          </cell>
          <cell r="F461" t="str">
            <v>Slag Grey</v>
          </cell>
          <cell r="G461">
            <v>2615166.89</v>
          </cell>
          <cell r="H461">
            <v>0</v>
          </cell>
          <cell r="J461">
            <v>379738.95</v>
          </cell>
          <cell r="K461">
            <v>0</v>
          </cell>
        </row>
        <row r="462">
          <cell r="E462" t="str">
            <v>555-20010403-302-089</v>
          </cell>
          <cell r="F462" t="str">
            <v>Slag Grey</v>
          </cell>
          <cell r="G462">
            <v>6307863.2199999997</v>
          </cell>
          <cell r="H462">
            <v>0</v>
          </cell>
          <cell r="J462">
            <v>10918781.33</v>
          </cell>
          <cell r="K462">
            <v>0</v>
          </cell>
        </row>
        <row r="463">
          <cell r="E463" t="str">
            <v>555-20010403-303-089</v>
          </cell>
          <cell r="F463" t="str">
            <v>Slag Grey</v>
          </cell>
          <cell r="G463">
            <v>12555697.789999999</v>
          </cell>
          <cell r="H463">
            <v>0</v>
          </cell>
          <cell r="J463">
            <v>11325587.02</v>
          </cell>
          <cell r="K463">
            <v>0</v>
          </cell>
        </row>
        <row r="464">
          <cell r="E464" t="str">
            <v>555-20010405-301-089</v>
          </cell>
          <cell r="F464" t="str">
            <v>Slag Blue</v>
          </cell>
          <cell r="G464">
            <v>1265749.5</v>
          </cell>
          <cell r="H464">
            <v>0</v>
          </cell>
          <cell r="J464">
            <v>1365553.83</v>
          </cell>
          <cell r="K464">
            <v>0</v>
          </cell>
        </row>
        <row r="465">
          <cell r="E465" t="str">
            <v>666-20010405-301-089</v>
          </cell>
          <cell r="F465" t="str">
            <v>Slag Blue</v>
          </cell>
          <cell r="G465">
            <v>1978385.66</v>
          </cell>
          <cell r="H465">
            <v>0</v>
          </cell>
          <cell r="J465">
            <v>3054500.33</v>
          </cell>
          <cell r="K465">
            <v>0</v>
          </cell>
        </row>
        <row r="466">
          <cell r="E466" t="str">
            <v>555-20010405-302-089</v>
          </cell>
          <cell r="F466" t="str">
            <v>Slag Blue</v>
          </cell>
          <cell r="G466">
            <v>964143.17</v>
          </cell>
          <cell r="H466">
            <v>0</v>
          </cell>
          <cell r="J466">
            <v>315065.73</v>
          </cell>
          <cell r="K466">
            <v>0</v>
          </cell>
        </row>
        <row r="467">
          <cell r="E467" t="str">
            <v>666-20011101-301-089</v>
          </cell>
          <cell r="F467" t="str">
            <v>Gypsum for Red</v>
          </cell>
          <cell r="G467">
            <v>6042696.96</v>
          </cell>
          <cell r="H467">
            <v>0</v>
          </cell>
          <cell r="J467">
            <v>5878461.4199999999</v>
          </cell>
          <cell r="K467">
            <v>0</v>
          </cell>
        </row>
        <row r="468">
          <cell r="E468" t="str">
            <v>555-20011102-301-089</v>
          </cell>
          <cell r="F468" t="str">
            <v>Gypsum for Black</v>
          </cell>
          <cell r="G468">
            <v>6384138.2199999997</v>
          </cell>
          <cell r="H468">
            <v>0</v>
          </cell>
          <cell r="J468">
            <v>10406337.550000001</v>
          </cell>
          <cell r="K468">
            <v>0</v>
          </cell>
        </row>
        <row r="469">
          <cell r="E469" t="str">
            <v>666-20011102-301-089</v>
          </cell>
          <cell r="F469" t="str">
            <v>Gypsum for Black</v>
          </cell>
          <cell r="G469">
            <v>20415548.190000001</v>
          </cell>
          <cell r="H469">
            <v>0</v>
          </cell>
          <cell r="J469">
            <v>20655894.829999998</v>
          </cell>
          <cell r="K469">
            <v>0</v>
          </cell>
        </row>
        <row r="470">
          <cell r="E470" t="str">
            <v>777-20011102-301-089</v>
          </cell>
          <cell r="F470" t="str">
            <v>Gypsum for Black</v>
          </cell>
          <cell r="G470">
            <v>18310057.73</v>
          </cell>
          <cell r="H470">
            <v>0</v>
          </cell>
          <cell r="J470">
            <v>14141813.279999999</v>
          </cell>
          <cell r="K470">
            <v>0</v>
          </cell>
        </row>
        <row r="471">
          <cell r="E471" t="str">
            <v>555-20011102-302-089</v>
          </cell>
          <cell r="F471" t="str">
            <v>Gypsum for Black</v>
          </cell>
          <cell r="G471">
            <v>11020702.529999999</v>
          </cell>
          <cell r="H471">
            <v>0</v>
          </cell>
          <cell r="J471">
            <v>3818032.66</v>
          </cell>
          <cell r="K471">
            <v>0</v>
          </cell>
        </row>
        <row r="472">
          <cell r="E472" t="str">
            <v>666-20011102-303-089</v>
          </cell>
          <cell r="F472" t="str">
            <v>Gypsum for Black</v>
          </cell>
          <cell r="G472">
            <v>30688</v>
          </cell>
          <cell r="H472">
            <v>0</v>
          </cell>
          <cell r="J472">
            <v>0</v>
          </cell>
          <cell r="K472">
            <v>0</v>
          </cell>
        </row>
        <row r="473">
          <cell r="E473" t="str">
            <v>555-20011103-301-089</v>
          </cell>
          <cell r="F473" t="str">
            <v>Gypsum for Grey</v>
          </cell>
          <cell r="G473">
            <v>11959251</v>
          </cell>
          <cell r="H473">
            <v>0</v>
          </cell>
          <cell r="J473">
            <v>6193151.5099999998</v>
          </cell>
          <cell r="K473">
            <v>0</v>
          </cell>
        </row>
        <row r="474">
          <cell r="E474" t="str">
            <v>666-20011103-301-089</v>
          </cell>
          <cell r="F474" t="str">
            <v>Gypsum for Grey</v>
          </cell>
          <cell r="G474">
            <v>3527188.54</v>
          </cell>
          <cell r="H474">
            <v>0</v>
          </cell>
          <cell r="J474">
            <v>1568485.37</v>
          </cell>
          <cell r="K474">
            <v>0</v>
          </cell>
        </row>
        <row r="475">
          <cell r="E475" t="str">
            <v>555-20011103-302-089</v>
          </cell>
          <cell r="F475" t="str">
            <v>Gypsum for Grey</v>
          </cell>
          <cell r="G475">
            <v>14765350.93</v>
          </cell>
          <cell r="H475">
            <v>0</v>
          </cell>
          <cell r="J475">
            <v>19779446.140000001</v>
          </cell>
          <cell r="K475">
            <v>0</v>
          </cell>
        </row>
        <row r="476">
          <cell r="E476" t="str">
            <v>555-20011103-303-089</v>
          </cell>
          <cell r="F476" t="str">
            <v>Gypsum for Grey</v>
          </cell>
          <cell r="G476">
            <v>24275401.52</v>
          </cell>
          <cell r="H476">
            <v>0</v>
          </cell>
          <cell r="J476">
            <v>20621574.940000001</v>
          </cell>
          <cell r="K476">
            <v>0</v>
          </cell>
        </row>
        <row r="477">
          <cell r="E477" t="str">
            <v>555-20011105-301-089</v>
          </cell>
          <cell r="F477" t="str">
            <v>Gypsum for Blue</v>
          </cell>
          <cell r="G477">
            <v>2136400.5699999998</v>
          </cell>
          <cell r="H477">
            <v>0</v>
          </cell>
          <cell r="J477">
            <v>2405268.4500000002</v>
          </cell>
          <cell r="K477">
            <v>0</v>
          </cell>
        </row>
        <row r="478">
          <cell r="E478" t="str">
            <v>666-20011105-301-089</v>
          </cell>
          <cell r="F478" t="str">
            <v>Gypsum for Blue</v>
          </cell>
          <cell r="G478">
            <v>4708380.2300000004</v>
          </cell>
          <cell r="H478">
            <v>0</v>
          </cell>
          <cell r="J478">
            <v>6872343.5700000003</v>
          </cell>
          <cell r="K478">
            <v>0</v>
          </cell>
        </row>
        <row r="479">
          <cell r="E479" t="str">
            <v>555-20011105-302-089</v>
          </cell>
          <cell r="F479" t="str">
            <v>Gypsum for Blue</v>
          </cell>
          <cell r="G479">
            <v>2492827.34</v>
          </cell>
          <cell r="H479">
            <v>0</v>
          </cell>
          <cell r="J479">
            <v>1481922.11</v>
          </cell>
          <cell r="K479">
            <v>0</v>
          </cell>
        </row>
        <row r="480">
          <cell r="E480" t="str">
            <v>555-20060901-201-090</v>
          </cell>
          <cell r="F480" t="str">
            <v>Safety Materials</v>
          </cell>
          <cell r="G480">
            <v>50084.160000000003</v>
          </cell>
          <cell r="H480">
            <v>0</v>
          </cell>
          <cell r="J480">
            <v>0</v>
          </cell>
          <cell r="K480">
            <v>0</v>
          </cell>
        </row>
        <row r="481">
          <cell r="E481" t="str">
            <v>666-20060901-201-090</v>
          </cell>
          <cell r="F481" t="str">
            <v>Safety Materials</v>
          </cell>
          <cell r="G481">
            <v>15066</v>
          </cell>
          <cell r="H481">
            <v>0</v>
          </cell>
          <cell r="J481">
            <v>0</v>
          </cell>
          <cell r="K481">
            <v>0</v>
          </cell>
        </row>
        <row r="482">
          <cell r="E482" t="str">
            <v>777-20060901-201-090</v>
          </cell>
          <cell r="F482" t="str">
            <v>Safety Materials</v>
          </cell>
          <cell r="G482">
            <v>88734</v>
          </cell>
          <cell r="H482">
            <v>0</v>
          </cell>
          <cell r="J482">
            <v>0</v>
          </cell>
          <cell r="K482">
            <v>0</v>
          </cell>
        </row>
        <row r="483">
          <cell r="E483" t="str">
            <v>555-20060901-202-090</v>
          </cell>
          <cell r="F483" t="str">
            <v>Safety Materials</v>
          </cell>
          <cell r="G483">
            <v>353933</v>
          </cell>
          <cell r="H483">
            <v>0</v>
          </cell>
          <cell r="J483">
            <v>208819.43</v>
          </cell>
          <cell r="K483">
            <v>0</v>
          </cell>
        </row>
        <row r="484">
          <cell r="E484" t="str">
            <v>666-20060901-202-090</v>
          </cell>
          <cell r="F484" t="str">
            <v>Safety Materials</v>
          </cell>
          <cell r="G484">
            <v>1220.5</v>
          </cell>
          <cell r="H484">
            <v>0</v>
          </cell>
          <cell r="J484">
            <v>7190.5</v>
          </cell>
          <cell r="K484">
            <v>0</v>
          </cell>
        </row>
        <row r="485">
          <cell r="E485" t="str">
            <v>777-20060901-202-090</v>
          </cell>
          <cell r="F485" t="str">
            <v>Safety Materials</v>
          </cell>
          <cell r="G485">
            <v>24259.5</v>
          </cell>
          <cell r="H485">
            <v>0</v>
          </cell>
          <cell r="J485">
            <v>94810.5</v>
          </cell>
          <cell r="K485">
            <v>0</v>
          </cell>
        </row>
        <row r="486">
          <cell r="E486" t="str">
            <v>555-20060901-203-090</v>
          </cell>
          <cell r="F486" t="str">
            <v>Safety Materials</v>
          </cell>
          <cell r="G486">
            <v>3427836.52</v>
          </cell>
          <cell r="H486">
            <v>0</v>
          </cell>
          <cell r="J486">
            <v>5154604.38</v>
          </cell>
          <cell r="K486">
            <v>0</v>
          </cell>
        </row>
        <row r="487">
          <cell r="E487" t="str">
            <v>666-20060901-203-090</v>
          </cell>
          <cell r="F487" t="str">
            <v>Safety Materials</v>
          </cell>
          <cell r="G487">
            <v>70321</v>
          </cell>
          <cell r="H487">
            <v>0</v>
          </cell>
          <cell r="J487">
            <v>1549108.51</v>
          </cell>
          <cell r="K487">
            <v>0</v>
          </cell>
        </row>
        <row r="488">
          <cell r="E488" t="str">
            <v>777-20060901-203-090</v>
          </cell>
          <cell r="F488" t="str">
            <v>Safety Materials</v>
          </cell>
          <cell r="G488">
            <v>7700</v>
          </cell>
          <cell r="H488">
            <v>0</v>
          </cell>
          <cell r="J488">
            <v>15550</v>
          </cell>
          <cell r="K488">
            <v>0</v>
          </cell>
        </row>
        <row r="489">
          <cell r="E489" t="str">
            <v>555-20060901-204-090</v>
          </cell>
          <cell r="F489" t="str">
            <v>Safety Materials</v>
          </cell>
          <cell r="G489">
            <v>59200.5</v>
          </cell>
          <cell r="H489">
            <v>0</v>
          </cell>
          <cell r="J489">
            <v>59727.5</v>
          </cell>
          <cell r="K489">
            <v>0</v>
          </cell>
        </row>
        <row r="490">
          <cell r="E490" t="str">
            <v>666-20060901-204-090</v>
          </cell>
          <cell r="F490" t="str">
            <v>Safety Materials</v>
          </cell>
          <cell r="G490">
            <v>36785</v>
          </cell>
          <cell r="H490">
            <v>0</v>
          </cell>
          <cell r="J490">
            <v>3510</v>
          </cell>
          <cell r="K490">
            <v>0</v>
          </cell>
        </row>
        <row r="491">
          <cell r="E491" t="str">
            <v>777-20060901-204-090</v>
          </cell>
          <cell r="F491" t="str">
            <v>Safety Materials</v>
          </cell>
          <cell r="G491">
            <v>0</v>
          </cell>
          <cell r="H491">
            <v>0</v>
          </cell>
          <cell r="J491">
            <v>10500</v>
          </cell>
          <cell r="K491">
            <v>0</v>
          </cell>
        </row>
        <row r="492">
          <cell r="E492" t="str">
            <v>555-20060901-205-090</v>
          </cell>
          <cell r="F492" t="str">
            <v>Safety Materials</v>
          </cell>
          <cell r="G492">
            <v>3363467.21</v>
          </cell>
          <cell r="H492">
            <v>0</v>
          </cell>
          <cell r="J492">
            <v>654329.11</v>
          </cell>
          <cell r="K492">
            <v>0</v>
          </cell>
        </row>
        <row r="493">
          <cell r="E493" t="str">
            <v>666-20060901-205-090</v>
          </cell>
          <cell r="F493" t="str">
            <v>Safety Materials</v>
          </cell>
          <cell r="G493">
            <v>166416.29999999999</v>
          </cell>
          <cell r="H493">
            <v>0</v>
          </cell>
          <cell r="J493">
            <v>198044.46</v>
          </cell>
          <cell r="K493">
            <v>0</v>
          </cell>
        </row>
        <row r="494">
          <cell r="E494" t="str">
            <v>777-20060901-205-090</v>
          </cell>
          <cell r="F494" t="str">
            <v>Safety Materials</v>
          </cell>
          <cell r="G494">
            <v>431781</v>
          </cell>
          <cell r="H494">
            <v>0</v>
          </cell>
          <cell r="J494">
            <v>581547</v>
          </cell>
          <cell r="K494">
            <v>0</v>
          </cell>
        </row>
        <row r="495">
          <cell r="E495" t="str">
            <v>555-20060901-206-090</v>
          </cell>
          <cell r="F495" t="str">
            <v>Safety Materials</v>
          </cell>
          <cell r="G495">
            <v>47728</v>
          </cell>
          <cell r="H495">
            <v>0</v>
          </cell>
          <cell r="J495">
            <v>21464.5</v>
          </cell>
          <cell r="K495">
            <v>0</v>
          </cell>
        </row>
        <row r="496">
          <cell r="E496" t="str">
            <v>666-20060901-206-090</v>
          </cell>
          <cell r="F496" t="str">
            <v>Safety Materials</v>
          </cell>
          <cell r="G496">
            <v>1164.5</v>
          </cell>
          <cell r="H496">
            <v>0</v>
          </cell>
          <cell r="J496">
            <v>2097.5</v>
          </cell>
          <cell r="K496">
            <v>0</v>
          </cell>
        </row>
        <row r="497">
          <cell r="E497" t="str">
            <v>777-20060901-206-090</v>
          </cell>
          <cell r="F497" t="str">
            <v>Safety Materials</v>
          </cell>
          <cell r="G497">
            <v>8578.5</v>
          </cell>
          <cell r="H497">
            <v>0</v>
          </cell>
          <cell r="J497">
            <v>14843</v>
          </cell>
          <cell r="K497">
            <v>0</v>
          </cell>
        </row>
        <row r="498">
          <cell r="E498" t="str">
            <v>555-20060901-207-090</v>
          </cell>
          <cell r="F498" t="str">
            <v>Safety Materials</v>
          </cell>
          <cell r="G498">
            <v>669</v>
          </cell>
          <cell r="H498">
            <v>0</v>
          </cell>
          <cell r="J498">
            <v>2434</v>
          </cell>
          <cell r="K498">
            <v>0</v>
          </cell>
        </row>
        <row r="499">
          <cell r="E499" t="str">
            <v>555-20060901-208-090</v>
          </cell>
          <cell r="F499" t="str">
            <v>Safety Materials</v>
          </cell>
          <cell r="G499">
            <v>0</v>
          </cell>
          <cell r="H499">
            <v>0</v>
          </cell>
          <cell r="J499">
            <v>41230.5</v>
          </cell>
          <cell r="K499">
            <v>0</v>
          </cell>
        </row>
        <row r="500">
          <cell r="E500" t="str">
            <v>666-20060901-208-090</v>
          </cell>
          <cell r="F500" t="str">
            <v>Safety Materials</v>
          </cell>
          <cell r="G500">
            <v>0</v>
          </cell>
          <cell r="H500">
            <v>0</v>
          </cell>
          <cell r="J500">
            <v>24643</v>
          </cell>
          <cell r="K500">
            <v>0</v>
          </cell>
        </row>
        <row r="501">
          <cell r="E501" t="str">
            <v>777-20060901-208-090</v>
          </cell>
          <cell r="F501" t="str">
            <v>Safety Materials</v>
          </cell>
          <cell r="G501">
            <v>0</v>
          </cell>
          <cell r="H501">
            <v>0</v>
          </cell>
          <cell r="J501">
            <v>137428.29999999999</v>
          </cell>
          <cell r="K501">
            <v>0</v>
          </cell>
        </row>
        <row r="502">
          <cell r="E502" t="str">
            <v>555-20060901-222-090</v>
          </cell>
          <cell r="F502" t="str">
            <v>Safety Materials</v>
          </cell>
          <cell r="G502">
            <v>11887.5</v>
          </cell>
          <cell r="H502">
            <v>0</v>
          </cell>
          <cell r="J502">
            <v>6156.25</v>
          </cell>
          <cell r="K502">
            <v>0</v>
          </cell>
        </row>
        <row r="503">
          <cell r="E503" t="str">
            <v>555-20060901-301-090</v>
          </cell>
          <cell r="F503" t="str">
            <v>Safety Materials</v>
          </cell>
          <cell r="G503">
            <v>264929</v>
          </cell>
          <cell r="H503">
            <v>0</v>
          </cell>
          <cell r="J503">
            <v>171364.5</v>
          </cell>
          <cell r="K503">
            <v>0</v>
          </cell>
        </row>
        <row r="504">
          <cell r="E504" t="str">
            <v>666-20060901-301-090</v>
          </cell>
          <cell r="F504" t="str">
            <v>Safety Materials</v>
          </cell>
          <cell r="G504">
            <v>551428.5</v>
          </cell>
          <cell r="H504">
            <v>0</v>
          </cell>
          <cell r="J504">
            <v>202174.22</v>
          </cell>
          <cell r="K504">
            <v>0</v>
          </cell>
        </row>
        <row r="505">
          <cell r="E505" t="str">
            <v>777-20060901-301-090</v>
          </cell>
          <cell r="F505" t="str">
            <v>Safety Materials</v>
          </cell>
          <cell r="G505">
            <v>297590.69</v>
          </cell>
          <cell r="H505">
            <v>0</v>
          </cell>
          <cell r="J505">
            <v>241226</v>
          </cell>
          <cell r="K505">
            <v>0</v>
          </cell>
        </row>
        <row r="506">
          <cell r="E506" t="str">
            <v>555-20060901-302-090</v>
          </cell>
          <cell r="F506" t="str">
            <v>Safety Materials</v>
          </cell>
          <cell r="G506">
            <v>30902.5</v>
          </cell>
          <cell r="H506">
            <v>0</v>
          </cell>
          <cell r="J506">
            <v>31805.86</v>
          </cell>
          <cell r="K506">
            <v>0</v>
          </cell>
        </row>
        <row r="507">
          <cell r="E507" t="str">
            <v>555-20060901-303-090</v>
          </cell>
          <cell r="F507" t="str">
            <v>Safety Materials</v>
          </cell>
          <cell r="G507">
            <v>215511</v>
          </cell>
          <cell r="H507">
            <v>0</v>
          </cell>
          <cell r="J507">
            <v>82594.95</v>
          </cell>
          <cell r="K507">
            <v>0</v>
          </cell>
        </row>
        <row r="508">
          <cell r="E508" t="str">
            <v>555-20060910-301-090</v>
          </cell>
          <cell r="F508" t="str">
            <v>Grinding Aid (DEG)</v>
          </cell>
          <cell r="G508">
            <v>7313726.8799999999</v>
          </cell>
          <cell r="H508">
            <v>0</v>
          </cell>
          <cell r="J508">
            <v>0</v>
          </cell>
          <cell r="K508">
            <v>0</v>
          </cell>
        </row>
        <row r="509">
          <cell r="E509" t="str">
            <v>666-20060910-301-090</v>
          </cell>
          <cell r="F509" t="str">
            <v>Grinding Aid (DEG)</v>
          </cell>
          <cell r="G509">
            <v>12744429.220000001</v>
          </cell>
          <cell r="H509">
            <v>0</v>
          </cell>
          <cell r="J509">
            <v>0</v>
          </cell>
          <cell r="K509">
            <v>0</v>
          </cell>
        </row>
        <row r="510">
          <cell r="E510" t="str">
            <v>777-20060910-301-090</v>
          </cell>
          <cell r="F510" t="str">
            <v>Grinding Aid (DEG)</v>
          </cell>
          <cell r="G510">
            <v>7059523.4100000001</v>
          </cell>
          <cell r="H510">
            <v>0</v>
          </cell>
          <cell r="J510">
            <v>0</v>
          </cell>
          <cell r="K510">
            <v>0</v>
          </cell>
        </row>
        <row r="511">
          <cell r="E511" t="str">
            <v>555-20060910-302-090</v>
          </cell>
          <cell r="F511" t="str">
            <v>Grinding Aid (DEG)</v>
          </cell>
          <cell r="G511">
            <v>9699394.5500000007</v>
          </cell>
          <cell r="H511">
            <v>0</v>
          </cell>
          <cell r="J511">
            <v>0</v>
          </cell>
          <cell r="K511">
            <v>0</v>
          </cell>
        </row>
        <row r="512">
          <cell r="E512" t="str">
            <v>555-20060910-303-090</v>
          </cell>
          <cell r="F512" t="str">
            <v>Grinding Aid (DEG)</v>
          </cell>
          <cell r="G512">
            <v>8614774.5199999996</v>
          </cell>
          <cell r="H512">
            <v>0</v>
          </cell>
          <cell r="J512">
            <v>0</v>
          </cell>
          <cell r="K512">
            <v>0</v>
          </cell>
        </row>
        <row r="513">
          <cell r="E513" t="str">
            <v>666-20040501-201-092</v>
          </cell>
          <cell r="F513" t="str">
            <v>Electricity for Red Variable</v>
          </cell>
          <cell r="G513">
            <v>264230</v>
          </cell>
          <cell r="H513">
            <v>0</v>
          </cell>
          <cell r="J513">
            <v>7310</v>
          </cell>
          <cell r="K513">
            <v>0</v>
          </cell>
        </row>
        <row r="514">
          <cell r="E514" t="str">
            <v>666-20040501-202-092</v>
          </cell>
          <cell r="F514" t="str">
            <v>Electricity for Red Variable</v>
          </cell>
          <cell r="G514">
            <v>16904</v>
          </cell>
          <cell r="H514">
            <v>0</v>
          </cell>
          <cell r="J514">
            <v>14620</v>
          </cell>
          <cell r="K514">
            <v>0</v>
          </cell>
        </row>
        <row r="515">
          <cell r="E515" t="str">
            <v>666-20040501-203-092</v>
          </cell>
          <cell r="F515" t="str">
            <v>Electricity for Red Variable</v>
          </cell>
          <cell r="G515">
            <v>6761</v>
          </cell>
          <cell r="H515">
            <v>0</v>
          </cell>
          <cell r="J515">
            <v>5848</v>
          </cell>
          <cell r="K515">
            <v>0</v>
          </cell>
        </row>
        <row r="516">
          <cell r="E516" t="str">
            <v>666-20040501-204-092</v>
          </cell>
          <cell r="F516" t="str">
            <v>Electricity for Red Variable</v>
          </cell>
          <cell r="G516">
            <v>5635</v>
          </cell>
          <cell r="H516">
            <v>0</v>
          </cell>
          <cell r="J516">
            <v>4874</v>
          </cell>
          <cell r="K516">
            <v>0</v>
          </cell>
        </row>
        <row r="517">
          <cell r="E517" t="str">
            <v>666-20040501-206-092</v>
          </cell>
          <cell r="F517" t="str">
            <v>Electricity for Red Variable</v>
          </cell>
          <cell r="G517">
            <v>14089</v>
          </cell>
          <cell r="H517">
            <v>0</v>
          </cell>
          <cell r="J517">
            <v>12184</v>
          </cell>
          <cell r="K517">
            <v>0</v>
          </cell>
        </row>
        <row r="518">
          <cell r="E518" t="str">
            <v>666-20040501-207-092</v>
          </cell>
          <cell r="F518" t="str">
            <v>Electricity for Red Variable</v>
          </cell>
          <cell r="G518">
            <v>11270</v>
          </cell>
          <cell r="H518">
            <v>0</v>
          </cell>
          <cell r="J518">
            <v>9746</v>
          </cell>
          <cell r="K518">
            <v>0</v>
          </cell>
        </row>
        <row r="519">
          <cell r="E519" t="str">
            <v>666-20040501-208-092</v>
          </cell>
          <cell r="F519" t="str">
            <v>Electricity for Red Variable</v>
          </cell>
          <cell r="G519">
            <v>0</v>
          </cell>
          <cell r="H519">
            <v>0</v>
          </cell>
          <cell r="J519">
            <v>281187</v>
          </cell>
          <cell r="K519">
            <v>0</v>
          </cell>
        </row>
        <row r="520">
          <cell r="E520" t="str">
            <v>666-20040501-301-092</v>
          </cell>
          <cell r="F520" t="str">
            <v>Electricity for Red Variable</v>
          </cell>
          <cell r="G520">
            <v>12924496</v>
          </cell>
          <cell r="H520">
            <v>0</v>
          </cell>
          <cell r="J520">
            <v>12939117</v>
          </cell>
          <cell r="K520">
            <v>0</v>
          </cell>
        </row>
        <row r="521">
          <cell r="E521" t="str">
            <v>555-20040502-201-092</v>
          </cell>
          <cell r="F521" t="str">
            <v>Electricity for Black Variable</v>
          </cell>
          <cell r="G521">
            <v>3389443</v>
          </cell>
          <cell r="H521">
            <v>0</v>
          </cell>
          <cell r="J521">
            <v>193764</v>
          </cell>
          <cell r="K521">
            <v>0</v>
          </cell>
        </row>
        <row r="522">
          <cell r="E522" t="str">
            <v>666-20040502-201-092</v>
          </cell>
          <cell r="F522" t="str">
            <v>Electricity for Black Variable</v>
          </cell>
          <cell r="G522">
            <v>875236</v>
          </cell>
          <cell r="H522">
            <v>0</v>
          </cell>
          <cell r="J522">
            <v>26207</v>
          </cell>
          <cell r="K522">
            <v>0</v>
          </cell>
        </row>
        <row r="523">
          <cell r="E523" t="str">
            <v>777-20040502-201-092</v>
          </cell>
          <cell r="F523" t="str">
            <v>Electricity for Black Variable</v>
          </cell>
          <cell r="G523">
            <v>2481360</v>
          </cell>
          <cell r="H523">
            <v>0</v>
          </cell>
          <cell r="J523">
            <v>0</v>
          </cell>
          <cell r="K523">
            <v>0</v>
          </cell>
        </row>
        <row r="524">
          <cell r="E524" t="str">
            <v>555-20040502-202-092</v>
          </cell>
          <cell r="F524" t="str">
            <v>Electricity for Black Variable</v>
          </cell>
          <cell r="G524">
            <v>275488</v>
          </cell>
          <cell r="H524">
            <v>0</v>
          </cell>
          <cell r="J524">
            <v>252240.6</v>
          </cell>
          <cell r="K524">
            <v>0</v>
          </cell>
        </row>
        <row r="525">
          <cell r="E525" t="str">
            <v>666-20040502-202-092</v>
          </cell>
          <cell r="F525" t="str">
            <v>Electricity for Black Variable</v>
          </cell>
          <cell r="G525">
            <v>57947</v>
          </cell>
          <cell r="H525">
            <v>0</v>
          </cell>
          <cell r="J525">
            <v>52412</v>
          </cell>
          <cell r="K525">
            <v>0</v>
          </cell>
        </row>
        <row r="526">
          <cell r="E526" t="str">
            <v>777-20040502-202-092</v>
          </cell>
          <cell r="F526" t="str">
            <v>Electricity for Black Variable</v>
          </cell>
          <cell r="G526">
            <v>316762</v>
          </cell>
          <cell r="H526">
            <v>0</v>
          </cell>
          <cell r="J526">
            <v>220989</v>
          </cell>
          <cell r="K526">
            <v>0</v>
          </cell>
        </row>
        <row r="527">
          <cell r="E527" t="str">
            <v>555-20040502-203-092</v>
          </cell>
          <cell r="F527" t="str">
            <v>Electricity for Black Variable</v>
          </cell>
          <cell r="G527">
            <v>44274</v>
          </cell>
          <cell r="H527">
            <v>0</v>
          </cell>
          <cell r="J527">
            <v>40554</v>
          </cell>
          <cell r="K527">
            <v>0</v>
          </cell>
        </row>
        <row r="528">
          <cell r="E528" t="str">
            <v>666-20040502-203-092</v>
          </cell>
          <cell r="F528" t="str">
            <v>Electricity for Black Variable</v>
          </cell>
          <cell r="G528">
            <v>23179</v>
          </cell>
          <cell r="H528">
            <v>0</v>
          </cell>
          <cell r="J528">
            <v>20966</v>
          </cell>
          <cell r="K528">
            <v>0</v>
          </cell>
        </row>
        <row r="529">
          <cell r="E529" t="str">
            <v>777-20040502-203-092</v>
          </cell>
          <cell r="F529" t="str">
            <v>Electricity for Black Variable</v>
          </cell>
          <cell r="G529">
            <v>116957</v>
          </cell>
          <cell r="H529">
            <v>0</v>
          </cell>
          <cell r="J529">
            <v>81597</v>
          </cell>
          <cell r="K529">
            <v>0</v>
          </cell>
        </row>
        <row r="530">
          <cell r="E530" t="str">
            <v>555-20040502-204-092</v>
          </cell>
          <cell r="F530" t="str">
            <v>Electricity for Black Variable</v>
          </cell>
          <cell r="G530">
            <v>19677</v>
          </cell>
          <cell r="H530">
            <v>0</v>
          </cell>
          <cell r="J530">
            <v>18024</v>
          </cell>
          <cell r="K530">
            <v>0</v>
          </cell>
        </row>
        <row r="531">
          <cell r="E531" t="str">
            <v>666-20040502-204-092</v>
          </cell>
          <cell r="F531" t="str">
            <v>Electricity for Black Variable</v>
          </cell>
          <cell r="G531">
            <v>19316</v>
          </cell>
          <cell r="H531">
            <v>0</v>
          </cell>
          <cell r="J531">
            <v>17470</v>
          </cell>
          <cell r="K531">
            <v>0</v>
          </cell>
        </row>
        <row r="532">
          <cell r="E532" t="str">
            <v>777-20040502-204-092</v>
          </cell>
          <cell r="F532" t="str">
            <v>Electricity for Black Variable</v>
          </cell>
          <cell r="G532">
            <v>9745</v>
          </cell>
          <cell r="H532">
            <v>0</v>
          </cell>
          <cell r="J532">
            <v>6801</v>
          </cell>
          <cell r="K532">
            <v>0</v>
          </cell>
        </row>
        <row r="533">
          <cell r="E533" t="str">
            <v>555-20040502-206-092</v>
          </cell>
          <cell r="F533" t="str">
            <v>Electricity for Black Variable</v>
          </cell>
          <cell r="G533">
            <v>63954</v>
          </cell>
          <cell r="H533">
            <v>0</v>
          </cell>
          <cell r="J533">
            <v>58580</v>
          </cell>
          <cell r="K533">
            <v>0</v>
          </cell>
        </row>
        <row r="534">
          <cell r="E534" t="str">
            <v>666-20040502-206-092</v>
          </cell>
          <cell r="F534" t="str">
            <v>Electricity for Black Variable</v>
          </cell>
          <cell r="G534">
            <v>48290</v>
          </cell>
          <cell r="H534">
            <v>0</v>
          </cell>
          <cell r="J534">
            <v>43676</v>
          </cell>
          <cell r="K534">
            <v>0</v>
          </cell>
        </row>
        <row r="535">
          <cell r="E535" t="str">
            <v>777-20040502-206-092</v>
          </cell>
          <cell r="F535" t="str">
            <v>Electricity for Black Variable</v>
          </cell>
          <cell r="G535">
            <v>1310903</v>
          </cell>
          <cell r="H535">
            <v>0</v>
          </cell>
          <cell r="J535">
            <v>914551</v>
          </cell>
          <cell r="K535">
            <v>0</v>
          </cell>
        </row>
        <row r="536">
          <cell r="E536" t="str">
            <v>555-20040502-207-092</v>
          </cell>
          <cell r="F536" t="str">
            <v>Electricity for Black Variable</v>
          </cell>
          <cell r="G536">
            <v>63960</v>
          </cell>
          <cell r="H536">
            <v>0</v>
          </cell>
          <cell r="J536">
            <v>58589</v>
          </cell>
          <cell r="K536">
            <v>0</v>
          </cell>
        </row>
        <row r="537">
          <cell r="E537" t="str">
            <v>666-20040502-207-092</v>
          </cell>
          <cell r="F537" t="str">
            <v>Electricity for Black Variable</v>
          </cell>
          <cell r="G537">
            <v>38632</v>
          </cell>
          <cell r="H537">
            <v>0</v>
          </cell>
          <cell r="J537">
            <v>34940</v>
          </cell>
          <cell r="K537">
            <v>0</v>
          </cell>
        </row>
        <row r="538">
          <cell r="E538" t="str">
            <v>777-20040502-207-092</v>
          </cell>
          <cell r="F538" t="str">
            <v>Electricity for Black Variable</v>
          </cell>
          <cell r="G538">
            <v>82847</v>
          </cell>
          <cell r="H538">
            <v>0</v>
          </cell>
          <cell r="J538">
            <v>57797</v>
          </cell>
          <cell r="K538">
            <v>0</v>
          </cell>
        </row>
        <row r="539">
          <cell r="E539" t="str">
            <v>555-20040502-208-092</v>
          </cell>
          <cell r="F539" t="str">
            <v>Electricity for Black Variable</v>
          </cell>
          <cell r="G539">
            <v>0</v>
          </cell>
          <cell r="H539">
            <v>0</v>
          </cell>
          <cell r="J539">
            <v>2265736</v>
          </cell>
          <cell r="K539">
            <v>0</v>
          </cell>
        </row>
        <row r="540">
          <cell r="E540" t="str">
            <v>666-20040502-208-092</v>
          </cell>
          <cell r="F540" t="str">
            <v>Electricity for Black Variable</v>
          </cell>
          <cell r="G540">
            <v>0</v>
          </cell>
          <cell r="H540">
            <v>0</v>
          </cell>
          <cell r="J540">
            <v>997711</v>
          </cell>
          <cell r="K540">
            <v>0</v>
          </cell>
        </row>
        <row r="541">
          <cell r="E541" t="str">
            <v>777-20040502-208-092</v>
          </cell>
          <cell r="F541" t="str">
            <v>Electricity for Black Variable</v>
          </cell>
          <cell r="G541">
            <v>0</v>
          </cell>
          <cell r="H541">
            <v>0</v>
          </cell>
          <cell r="J541">
            <v>1731121</v>
          </cell>
          <cell r="K541">
            <v>0</v>
          </cell>
        </row>
        <row r="542">
          <cell r="E542" t="str">
            <v>555-20040502-301-092</v>
          </cell>
          <cell r="F542" t="str">
            <v>Electricity for Black Variable</v>
          </cell>
          <cell r="G542">
            <v>11491464</v>
          </cell>
          <cell r="H542">
            <v>0</v>
          </cell>
          <cell r="J542">
            <v>21626437</v>
          </cell>
          <cell r="K542">
            <v>0</v>
          </cell>
        </row>
        <row r="543">
          <cell r="E543" t="str">
            <v>666-20040502-301-092</v>
          </cell>
          <cell r="F543" t="str">
            <v>Electricity for Black Variable</v>
          </cell>
          <cell r="G543">
            <v>44904970</v>
          </cell>
          <cell r="H543">
            <v>0</v>
          </cell>
          <cell r="J543">
            <v>47070665</v>
          </cell>
          <cell r="K543">
            <v>0</v>
          </cell>
        </row>
        <row r="544">
          <cell r="E544" t="str">
            <v>777-20040502-301-092</v>
          </cell>
          <cell r="F544" t="str">
            <v>Electricity for Black Variable</v>
          </cell>
          <cell r="G544">
            <v>45778073.799999997</v>
          </cell>
          <cell r="H544">
            <v>0</v>
          </cell>
          <cell r="J544">
            <v>32499830.399999999</v>
          </cell>
          <cell r="K544">
            <v>0</v>
          </cell>
        </row>
        <row r="545">
          <cell r="E545" t="str">
            <v>555-20040502-302-092</v>
          </cell>
          <cell r="F545" t="str">
            <v>Electricity for Black Variable</v>
          </cell>
          <cell r="G545">
            <v>20403954</v>
          </cell>
          <cell r="H545">
            <v>0</v>
          </cell>
          <cell r="J545">
            <v>7214155</v>
          </cell>
          <cell r="K545">
            <v>0</v>
          </cell>
        </row>
        <row r="546">
          <cell r="E546" t="str">
            <v>555-20040503-201-092</v>
          </cell>
          <cell r="F546" t="str">
            <v>Electricity for Grey Variable</v>
          </cell>
          <cell r="G546">
            <v>10383448</v>
          </cell>
          <cell r="H546">
            <v>0</v>
          </cell>
          <cell r="J546">
            <v>631664</v>
          </cell>
          <cell r="K546">
            <v>0</v>
          </cell>
        </row>
        <row r="547">
          <cell r="E547" t="str">
            <v>666-20040503-201-092</v>
          </cell>
          <cell r="F547" t="str">
            <v>Electricity for Grey Variable</v>
          </cell>
          <cell r="G547">
            <v>179334</v>
          </cell>
          <cell r="H547">
            <v>0</v>
          </cell>
          <cell r="J547">
            <v>2081</v>
          </cell>
          <cell r="K547">
            <v>0</v>
          </cell>
        </row>
        <row r="548">
          <cell r="E548" t="str">
            <v>555-20040503-202-092</v>
          </cell>
          <cell r="F548" t="str">
            <v>Electricity for Grey Variable</v>
          </cell>
          <cell r="G548">
            <v>851529</v>
          </cell>
          <cell r="H548">
            <v>0</v>
          </cell>
          <cell r="J548">
            <v>822630</v>
          </cell>
          <cell r="K548">
            <v>0</v>
          </cell>
        </row>
        <row r="549">
          <cell r="E549" t="str">
            <v>666-20040503-202-092</v>
          </cell>
          <cell r="F549" t="str">
            <v>Electricity for Grey Variable</v>
          </cell>
          <cell r="G549">
            <v>11320</v>
          </cell>
          <cell r="H549">
            <v>0</v>
          </cell>
          <cell r="J549">
            <v>4159</v>
          </cell>
          <cell r="K549">
            <v>0</v>
          </cell>
        </row>
        <row r="550">
          <cell r="E550" t="str">
            <v>555-20040503-203-092</v>
          </cell>
          <cell r="F550" t="str">
            <v>Electricity for Grey Variable</v>
          </cell>
          <cell r="G550">
            <v>136855</v>
          </cell>
          <cell r="H550">
            <v>0</v>
          </cell>
          <cell r="J550">
            <v>132208</v>
          </cell>
          <cell r="K550">
            <v>0</v>
          </cell>
        </row>
        <row r="551">
          <cell r="E551" t="str">
            <v>666-20040503-203-092</v>
          </cell>
          <cell r="F551" t="str">
            <v>Electricity for Grey Variable</v>
          </cell>
          <cell r="G551">
            <v>4528</v>
          </cell>
          <cell r="H551">
            <v>0</v>
          </cell>
          <cell r="J551">
            <v>1663</v>
          </cell>
          <cell r="K551">
            <v>0</v>
          </cell>
        </row>
        <row r="552">
          <cell r="E552" t="str">
            <v>555-20040503-204-092</v>
          </cell>
          <cell r="F552" t="str">
            <v>Electricity for Grey Variable</v>
          </cell>
          <cell r="G552">
            <v>60822</v>
          </cell>
          <cell r="H552">
            <v>0</v>
          </cell>
          <cell r="J552">
            <v>58759</v>
          </cell>
          <cell r="K552">
            <v>0</v>
          </cell>
        </row>
        <row r="553">
          <cell r="E553" t="str">
            <v>666-20040503-204-092</v>
          </cell>
          <cell r="F553" t="str">
            <v>Electricity for Grey Variable</v>
          </cell>
          <cell r="G553">
            <v>3774</v>
          </cell>
          <cell r="H553">
            <v>0</v>
          </cell>
          <cell r="J553">
            <v>1386</v>
          </cell>
          <cell r="K553">
            <v>0</v>
          </cell>
        </row>
        <row r="554">
          <cell r="E554" t="str">
            <v>555-20040503-206-092</v>
          </cell>
          <cell r="F554" t="str">
            <v>Electricity for Grey Variable</v>
          </cell>
          <cell r="G554">
            <v>197677</v>
          </cell>
          <cell r="H554">
            <v>0</v>
          </cell>
          <cell r="J554">
            <v>190968</v>
          </cell>
          <cell r="K554">
            <v>0</v>
          </cell>
        </row>
        <row r="555">
          <cell r="E555" t="str">
            <v>666-20040503-206-092</v>
          </cell>
          <cell r="F555" t="str">
            <v>Electricity for Grey Variable</v>
          </cell>
          <cell r="G555">
            <v>9433</v>
          </cell>
          <cell r="H555">
            <v>0</v>
          </cell>
          <cell r="J555">
            <v>3465</v>
          </cell>
          <cell r="K555">
            <v>0</v>
          </cell>
        </row>
        <row r="556">
          <cell r="E556" t="str">
            <v>555-20040503-207-092</v>
          </cell>
          <cell r="F556" t="str">
            <v>Electricity for Grey Variable</v>
          </cell>
          <cell r="G556">
            <v>197701</v>
          </cell>
          <cell r="H556">
            <v>0</v>
          </cell>
          <cell r="J556">
            <v>190991</v>
          </cell>
          <cell r="K556">
            <v>0</v>
          </cell>
        </row>
        <row r="557">
          <cell r="E557" t="str">
            <v>666-20040503-207-092</v>
          </cell>
          <cell r="F557" t="str">
            <v>Electricity for Grey Variable</v>
          </cell>
          <cell r="G557">
            <v>7546</v>
          </cell>
          <cell r="H557">
            <v>0</v>
          </cell>
          <cell r="J557">
            <v>2772</v>
          </cell>
          <cell r="K557">
            <v>0</v>
          </cell>
        </row>
        <row r="558">
          <cell r="E558" t="str">
            <v>555-20040503-208-092</v>
          </cell>
          <cell r="F558" t="str">
            <v>Electricity for Grey Variable</v>
          </cell>
          <cell r="G558">
            <v>0</v>
          </cell>
          <cell r="H558">
            <v>0</v>
          </cell>
          <cell r="J558">
            <v>7334738</v>
          </cell>
          <cell r="K558">
            <v>0</v>
          </cell>
        </row>
        <row r="559">
          <cell r="E559" t="str">
            <v>666-20040503-208-092</v>
          </cell>
          <cell r="F559" t="str">
            <v>Electricity for Grey Variable</v>
          </cell>
          <cell r="G559">
            <v>0</v>
          </cell>
          <cell r="H559">
            <v>0</v>
          </cell>
          <cell r="J559">
            <v>93017</v>
          </cell>
          <cell r="K559">
            <v>0</v>
          </cell>
        </row>
        <row r="560">
          <cell r="E560" t="str">
            <v>555-20040503-301-092</v>
          </cell>
          <cell r="F560" t="str">
            <v>Electricity for Grey Variable</v>
          </cell>
          <cell r="G560">
            <v>21724435</v>
          </cell>
          <cell r="H560">
            <v>0</v>
          </cell>
          <cell r="J560">
            <v>12236079</v>
          </cell>
          <cell r="K560">
            <v>0</v>
          </cell>
        </row>
        <row r="561">
          <cell r="E561" t="str">
            <v>666-20040503-301-092</v>
          </cell>
          <cell r="F561" t="str">
            <v>Electricity for Grey Variable</v>
          </cell>
          <cell r="G561">
            <v>7835901</v>
          </cell>
          <cell r="H561">
            <v>0</v>
          </cell>
          <cell r="J561">
            <v>3454331</v>
          </cell>
          <cell r="K561">
            <v>0</v>
          </cell>
        </row>
        <row r="562">
          <cell r="E562" t="str">
            <v>555-20040503-302-092</v>
          </cell>
          <cell r="F562" t="str">
            <v>Electricity for Grey Variable</v>
          </cell>
          <cell r="G562">
            <v>27241414</v>
          </cell>
          <cell r="H562">
            <v>0</v>
          </cell>
          <cell r="J562">
            <v>40402232</v>
          </cell>
          <cell r="K562">
            <v>0</v>
          </cell>
        </row>
        <row r="563">
          <cell r="E563" t="str">
            <v>555-20040503-303-092</v>
          </cell>
          <cell r="F563" t="str">
            <v>Electricity for Grey Variable</v>
          </cell>
          <cell r="G563">
            <v>51001478</v>
          </cell>
          <cell r="H563">
            <v>0</v>
          </cell>
          <cell r="J563">
            <v>40463583</v>
          </cell>
          <cell r="K563">
            <v>0</v>
          </cell>
        </row>
        <row r="564">
          <cell r="E564" t="str">
            <v>555-20040505-201-092</v>
          </cell>
          <cell r="F564" t="str">
            <v>Electricity for Blue Variable</v>
          </cell>
          <cell r="G564">
            <v>905061</v>
          </cell>
          <cell r="H564">
            <v>0</v>
          </cell>
          <cell r="J564">
            <v>54683</v>
          </cell>
          <cell r="K564">
            <v>0</v>
          </cell>
        </row>
        <row r="565">
          <cell r="E565" t="str">
            <v>666-20040505-201-092</v>
          </cell>
          <cell r="F565" t="str">
            <v>Electricity for Blue Variable</v>
          </cell>
          <cell r="G565">
            <v>199314</v>
          </cell>
          <cell r="H565">
            <v>0</v>
          </cell>
          <cell r="J565">
            <v>8874</v>
          </cell>
          <cell r="K565">
            <v>0</v>
          </cell>
        </row>
        <row r="566">
          <cell r="E566" t="str">
            <v>555-20040505-202-092</v>
          </cell>
          <cell r="F566" t="str">
            <v>Electricity for Blue Variable</v>
          </cell>
          <cell r="G566">
            <v>74027</v>
          </cell>
          <cell r="H566">
            <v>0</v>
          </cell>
          <cell r="J566">
            <v>71215</v>
          </cell>
          <cell r="K566">
            <v>0</v>
          </cell>
        </row>
        <row r="567">
          <cell r="E567" t="str">
            <v>666-20040505-202-092</v>
          </cell>
          <cell r="F567" t="str">
            <v>Electricity for Blue Variable</v>
          </cell>
          <cell r="G567">
            <v>12924</v>
          </cell>
          <cell r="H567">
            <v>0</v>
          </cell>
          <cell r="J567">
            <v>17749</v>
          </cell>
          <cell r="K567">
            <v>0</v>
          </cell>
        </row>
        <row r="568">
          <cell r="E568" t="str">
            <v>555-20040505-203-092</v>
          </cell>
          <cell r="F568" t="str">
            <v>Electricity for Blue Variable</v>
          </cell>
          <cell r="G568">
            <v>11897</v>
          </cell>
          <cell r="H568">
            <v>0</v>
          </cell>
          <cell r="J568">
            <v>11444</v>
          </cell>
          <cell r="K568">
            <v>0</v>
          </cell>
        </row>
        <row r="569">
          <cell r="E569" t="str">
            <v>666-20040505-203-092</v>
          </cell>
          <cell r="F569" t="str">
            <v>Electricity for Blue Variable</v>
          </cell>
          <cell r="G569">
            <v>5170</v>
          </cell>
          <cell r="H569">
            <v>0</v>
          </cell>
          <cell r="J569">
            <v>6920</v>
          </cell>
          <cell r="K569">
            <v>0</v>
          </cell>
        </row>
        <row r="570">
          <cell r="E570" t="str">
            <v>555-20040505-204-092</v>
          </cell>
          <cell r="F570" t="str">
            <v>Electricity for Blue Variable</v>
          </cell>
          <cell r="G570">
            <v>5288</v>
          </cell>
          <cell r="H570">
            <v>0</v>
          </cell>
          <cell r="J570">
            <v>5087</v>
          </cell>
          <cell r="K570">
            <v>0</v>
          </cell>
        </row>
        <row r="571">
          <cell r="E571" t="str">
            <v>666-20040505-204-092</v>
          </cell>
          <cell r="F571" t="str">
            <v>Electricity for Blue Variable</v>
          </cell>
          <cell r="G571">
            <v>4309</v>
          </cell>
          <cell r="H571">
            <v>0</v>
          </cell>
          <cell r="J571">
            <v>5917</v>
          </cell>
          <cell r="K571">
            <v>0</v>
          </cell>
        </row>
        <row r="572">
          <cell r="E572" t="str">
            <v>555-20040505-206-092</v>
          </cell>
          <cell r="F572" t="str">
            <v>Electricity for Blue Variable</v>
          </cell>
          <cell r="G572">
            <v>17181</v>
          </cell>
          <cell r="H572">
            <v>0</v>
          </cell>
          <cell r="J572">
            <v>16531</v>
          </cell>
          <cell r="K572">
            <v>0</v>
          </cell>
        </row>
        <row r="573">
          <cell r="E573" t="str">
            <v>666-20040505-206-092</v>
          </cell>
          <cell r="F573" t="str">
            <v>Electricity for Blue Variable</v>
          </cell>
          <cell r="G573">
            <v>10772</v>
          </cell>
          <cell r="H573">
            <v>0</v>
          </cell>
          <cell r="J573">
            <v>14790</v>
          </cell>
          <cell r="K573">
            <v>0</v>
          </cell>
        </row>
        <row r="574">
          <cell r="E574" t="str">
            <v>555-20040505-207-092</v>
          </cell>
          <cell r="F574" t="str">
            <v>Electricity for Blue Variable</v>
          </cell>
          <cell r="G574">
            <v>17187</v>
          </cell>
          <cell r="H574">
            <v>0</v>
          </cell>
          <cell r="J574">
            <v>16534</v>
          </cell>
          <cell r="K574">
            <v>0</v>
          </cell>
        </row>
        <row r="575">
          <cell r="E575" t="str">
            <v>666-20040505-207-092</v>
          </cell>
          <cell r="F575" t="str">
            <v>Electricity for Blue Variable</v>
          </cell>
          <cell r="G575">
            <v>8615</v>
          </cell>
          <cell r="H575">
            <v>0</v>
          </cell>
          <cell r="J575">
            <v>11831</v>
          </cell>
          <cell r="K575">
            <v>0</v>
          </cell>
        </row>
        <row r="576">
          <cell r="E576" t="str">
            <v>555-20040505-208-092</v>
          </cell>
          <cell r="F576" t="str">
            <v>Electricity for Blue Variable</v>
          </cell>
          <cell r="G576">
            <v>0</v>
          </cell>
          <cell r="H576">
            <v>0</v>
          </cell>
          <cell r="J576">
            <v>641504</v>
          </cell>
          <cell r="K576">
            <v>0</v>
          </cell>
        </row>
        <row r="577">
          <cell r="E577" t="str">
            <v>666-20040505-208-092</v>
          </cell>
          <cell r="F577" t="str">
            <v>Electricity for Blue Variable</v>
          </cell>
          <cell r="G577">
            <v>0</v>
          </cell>
          <cell r="H577">
            <v>0</v>
          </cell>
          <cell r="J577">
            <v>360413</v>
          </cell>
          <cell r="K577">
            <v>0</v>
          </cell>
        </row>
        <row r="578">
          <cell r="E578" t="str">
            <v>555-20040505-301-092</v>
          </cell>
          <cell r="F578" t="str">
            <v>Electricity for Blue Variable</v>
          </cell>
          <cell r="G578">
            <v>3952698</v>
          </cell>
          <cell r="H578">
            <v>0</v>
          </cell>
          <cell r="J578">
            <v>5072505</v>
          </cell>
          <cell r="K578">
            <v>0</v>
          </cell>
        </row>
        <row r="579">
          <cell r="E579" t="str">
            <v>666-20040505-301-092</v>
          </cell>
          <cell r="F579" t="str">
            <v>Electricity for Blue Variable</v>
          </cell>
          <cell r="G579">
            <v>10202512</v>
          </cell>
          <cell r="H579">
            <v>0</v>
          </cell>
          <cell r="J579">
            <v>15856266</v>
          </cell>
          <cell r="K579">
            <v>0</v>
          </cell>
        </row>
        <row r="580">
          <cell r="E580" t="str">
            <v>555-20040505-302-092</v>
          </cell>
          <cell r="F580" t="str">
            <v>Electricity for Blue Variable</v>
          </cell>
          <cell r="G580">
            <v>4646464</v>
          </cell>
          <cell r="H580">
            <v>0</v>
          </cell>
          <cell r="J580">
            <v>2903891</v>
          </cell>
          <cell r="K580">
            <v>0</v>
          </cell>
        </row>
        <row r="581">
          <cell r="E581" t="str">
            <v>555-20110101-201-093</v>
          </cell>
          <cell r="F581" t="str">
            <v>Salaries</v>
          </cell>
          <cell r="G581">
            <v>1707825.82</v>
          </cell>
          <cell r="H581">
            <v>0</v>
          </cell>
          <cell r="J581">
            <v>246000</v>
          </cell>
          <cell r="K581">
            <v>0</v>
          </cell>
        </row>
        <row r="582">
          <cell r="E582" t="str">
            <v>666-20110101-201-093</v>
          </cell>
          <cell r="F582" t="str">
            <v>Salaries</v>
          </cell>
          <cell r="G582">
            <v>797052.18</v>
          </cell>
          <cell r="H582">
            <v>0</v>
          </cell>
          <cell r="J582">
            <v>0</v>
          </cell>
          <cell r="K582">
            <v>0</v>
          </cell>
        </row>
        <row r="583">
          <cell r="E583" t="str">
            <v>777-20110101-201-093</v>
          </cell>
          <cell r="F583" t="str">
            <v>Salaries</v>
          </cell>
          <cell r="G583">
            <v>595122</v>
          </cell>
          <cell r="H583">
            <v>0</v>
          </cell>
          <cell r="J583">
            <v>63088</v>
          </cell>
          <cell r="K583">
            <v>0</v>
          </cell>
        </row>
        <row r="584">
          <cell r="E584" t="str">
            <v>555-20110101-202-093</v>
          </cell>
          <cell r="F584" t="str">
            <v>Salaries</v>
          </cell>
          <cell r="G584">
            <v>8332754.3799999999</v>
          </cell>
          <cell r="H584">
            <v>0</v>
          </cell>
          <cell r="J584">
            <v>7062879.8200000003</v>
          </cell>
          <cell r="K584">
            <v>0</v>
          </cell>
        </row>
        <row r="585">
          <cell r="E585" t="str">
            <v>666-20110101-202-093</v>
          </cell>
          <cell r="F585" t="str">
            <v>Salaries</v>
          </cell>
          <cell r="G585">
            <v>3888944.62</v>
          </cell>
          <cell r="H585">
            <v>0</v>
          </cell>
          <cell r="J585">
            <v>4505917.57</v>
          </cell>
          <cell r="K585">
            <v>0</v>
          </cell>
        </row>
        <row r="586">
          <cell r="E586" t="str">
            <v>777-20110101-202-093</v>
          </cell>
          <cell r="F586" t="str">
            <v>Salaries</v>
          </cell>
          <cell r="G586">
            <v>4243324</v>
          </cell>
          <cell r="H586">
            <v>0</v>
          </cell>
          <cell r="J586">
            <v>5024329.57</v>
          </cell>
          <cell r="K586">
            <v>0</v>
          </cell>
        </row>
        <row r="587">
          <cell r="E587" t="str">
            <v>555-20110101-203-093</v>
          </cell>
          <cell r="F587" t="str">
            <v>Salaries</v>
          </cell>
          <cell r="G587">
            <v>3782809.8</v>
          </cell>
          <cell r="H587">
            <v>0</v>
          </cell>
          <cell r="J587">
            <v>1021043</v>
          </cell>
          <cell r="K587">
            <v>0</v>
          </cell>
        </row>
        <row r="588">
          <cell r="E588" t="str">
            <v>666-20110101-203-093</v>
          </cell>
          <cell r="F588" t="str">
            <v>Salaries</v>
          </cell>
          <cell r="G588">
            <v>1765459.2</v>
          </cell>
          <cell r="H588">
            <v>0</v>
          </cell>
          <cell r="J588">
            <v>15080</v>
          </cell>
          <cell r="K588">
            <v>0</v>
          </cell>
        </row>
        <row r="589">
          <cell r="E589" t="str">
            <v>777-20110101-203-093</v>
          </cell>
          <cell r="F589" t="str">
            <v>Salaries</v>
          </cell>
          <cell r="G589">
            <v>520818</v>
          </cell>
          <cell r="H589">
            <v>0</v>
          </cell>
          <cell r="J589">
            <v>149848</v>
          </cell>
          <cell r="K589">
            <v>0</v>
          </cell>
        </row>
        <row r="590">
          <cell r="E590" t="str">
            <v>555-20110101-204-093</v>
          </cell>
          <cell r="F590" t="str">
            <v>Salaries</v>
          </cell>
          <cell r="G590">
            <v>2317155.9300000002</v>
          </cell>
          <cell r="H590">
            <v>0</v>
          </cell>
          <cell r="J590">
            <v>945295</v>
          </cell>
          <cell r="K590">
            <v>0</v>
          </cell>
        </row>
        <row r="591">
          <cell r="E591" t="str">
            <v>666-20110101-204-093</v>
          </cell>
          <cell r="F591" t="str">
            <v>Salaries</v>
          </cell>
          <cell r="G591">
            <v>1081430.07</v>
          </cell>
          <cell r="H591">
            <v>0</v>
          </cell>
          <cell r="J591">
            <v>117600</v>
          </cell>
          <cell r="K591">
            <v>0</v>
          </cell>
        </row>
        <row r="592">
          <cell r="E592" t="str">
            <v>777-20110101-204-093</v>
          </cell>
          <cell r="F592" t="str">
            <v>Salaries</v>
          </cell>
          <cell r="G592">
            <v>218457</v>
          </cell>
          <cell r="H592">
            <v>0</v>
          </cell>
          <cell r="J592">
            <v>205778</v>
          </cell>
          <cell r="K592">
            <v>0</v>
          </cell>
        </row>
        <row r="593">
          <cell r="E593" t="str">
            <v>555-20110101-206-093</v>
          </cell>
          <cell r="F593" t="str">
            <v>Salaries</v>
          </cell>
          <cell r="G593">
            <v>2957741.12</v>
          </cell>
          <cell r="H593">
            <v>0</v>
          </cell>
          <cell r="J593">
            <v>3924049</v>
          </cell>
          <cell r="K593">
            <v>0</v>
          </cell>
        </row>
        <row r="594">
          <cell r="E594" t="str">
            <v>666-20110101-206-093</v>
          </cell>
          <cell r="F594" t="str">
            <v>Salaries</v>
          </cell>
          <cell r="G594">
            <v>1380394.88</v>
          </cell>
          <cell r="H594">
            <v>0</v>
          </cell>
          <cell r="J594">
            <v>275658</v>
          </cell>
          <cell r="K594">
            <v>0</v>
          </cell>
        </row>
        <row r="595">
          <cell r="E595" t="str">
            <v>777-20110101-206-093</v>
          </cell>
          <cell r="F595" t="str">
            <v>Salaries</v>
          </cell>
          <cell r="G595">
            <v>867007</v>
          </cell>
          <cell r="H595">
            <v>0</v>
          </cell>
          <cell r="J595">
            <v>537576</v>
          </cell>
          <cell r="K595">
            <v>0</v>
          </cell>
        </row>
        <row r="596">
          <cell r="E596" t="str">
            <v>555-20110101-207-093</v>
          </cell>
          <cell r="F596" t="str">
            <v>Salaries</v>
          </cell>
          <cell r="G596">
            <v>429966.94</v>
          </cell>
          <cell r="H596">
            <v>0</v>
          </cell>
          <cell r="J596">
            <v>793864</v>
          </cell>
          <cell r="K596">
            <v>0</v>
          </cell>
        </row>
        <row r="597">
          <cell r="E597" t="str">
            <v>666-20110101-207-093</v>
          </cell>
          <cell r="F597" t="str">
            <v>Salaries</v>
          </cell>
          <cell r="G597">
            <v>200668.06</v>
          </cell>
          <cell r="H597">
            <v>0</v>
          </cell>
          <cell r="J597">
            <v>0</v>
          </cell>
          <cell r="K597">
            <v>0</v>
          </cell>
        </row>
        <row r="598">
          <cell r="E598" t="str">
            <v>777-20110101-207-093</v>
          </cell>
          <cell r="F598" t="str">
            <v>Salaries</v>
          </cell>
          <cell r="G598">
            <v>0</v>
          </cell>
          <cell r="H598">
            <v>0</v>
          </cell>
          <cell r="J598">
            <v>33000</v>
          </cell>
          <cell r="K598">
            <v>0</v>
          </cell>
        </row>
        <row r="599">
          <cell r="E599" t="str">
            <v>555-20110101-208-093</v>
          </cell>
          <cell r="F599" t="str">
            <v>Salaries</v>
          </cell>
          <cell r="G599">
            <v>0</v>
          </cell>
          <cell r="H599">
            <v>0</v>
          </cell>
          <cell r="J599">
            <v>1163188</v>
          </cell>
          <cell r="K599">
            <v>0</v>
          </cell>
        </row>
        <row r="600">
          <cell r="E600" t="str">
            <v>666-20110101-208-093</v>
          </cell>
          <cell r="F600" t="str">
            <v>Salaries</v>
          </cell>
          <cell r="G600">
            <v>0</v>
          </cell>
          <cell r="H600">
            <v>0</v>
          </cell>
          <cell r="J600">
            <v>844873</v>
          </cell>
          <cell r="K600">
            <v>0</v>
          </cell>
        </row>
        <row r="601">
          <cell r="E601" t="str">
            <v>777-20110101-208-093</v>
          </cell>
          <cell r="F601" t="str">
            <v>Salaries</v>
          </cell>
          <cell r="G601">
            <v>0</v>
          </cell>
          <cell r="H601">
            <v>0</v>
          </cell>
          <cell r="J601">
            <v>324855</v>
          </cell>
          <cell r="K601">
            <v>0</v>
          </cell>
        </row>
        <row r="602">
          <cell r="E602" t="str">
            <v>555-20110101-222-093</v>
          </cell>
          <cell r="F602" t="str">
            <v>Salaries</v>
          </cell>
          <cell r="G602">
            <v>35453.599999999999</v>
          </cell>
          <cell r="H602">
            <v>0</v>
          </cell>
          <cell r="J602">
            <v>299286</v>
          </cell>
          <cell r="K602">
            <v>0</v>
          </cell>
        </row>
        <row r="603">
          <cell r="E603" t="str">
            <v>666-20110101-222-093</v>
          </cell>
          <cell r="F603" t="str">
            <v>Salaries</v>
          </cell>
          <cell r="G603">
            <v>16546.400000000001</v>
          </cell>
          <cell r="H603">
            <v>0</v>
          </cell>
          <cell r="J603">
            <v>0</v>
          </cell>
          <cell r="K603">
            <v>0</v>
          </cell>
        </row>
        <row r="604">
          <cell r="E604" t="str">
            <v>555-20110101-301-093</v>
          </cell>
          <cell r="F604" t="str">
            <v>Salaries</v>
          </cell>
          <cell r="G604">
            <v>4564586.91</v>
          </cell>
          <cell r="H604">
            <v>0</v>
          </cell>
          <cell r="J604">
            <v>2648215</v>
          </cell>
          <cell r="K604">
            <v>0</v>
          </cell>
        </row>
        <row r="605">
          <cell r="E605" t="str">
            <v>666-20110101-301-093</v>
          </cell>
          <cell r="F605" t="str">
            <v>Salaries</v>
          </cell>
          <cell r="G605">
            <v>2130319.09</v>
          </cell>
          <cell r="H605">
            <v>0</v>
          </cell>
          <cell r="J605">
            <v>3077398</v>
          </cell>
          <cell r="K605">
            <v>0</v>
          </cell>
        </row>
        <row r="606">
          <cell r="E606" t="str">
            <v>777-20110101-301-093</v>
          </cell>
          <cell r="F606" t="str">
            <v>Salaries</v>
          </cell>
          <cell r="G606">
            <v>1073708</v>
          </cell>
          <cell r="H606">
            <v>0</v>
          </cell>
          <cell r="J606">
            <v>954060</v>
          </cell>
          <cell r="K606">
            <v>0</v>
          </cell>
        </row>
        <row r="607">
          <cell r="E607" t="str">
            <v>555-20110101-302-093</v>
          </cell>
          <cell r="F607" t="str">
            <v>Salaries</v>
          </cell>
          <cell r="G607">
            <v>811099.96</v>
          </cell>
          <cell r="H607">
            <v>0</v>
          </cell>
          <cell r="J607">
            <v>1310965</v>
          </cell>
          <cell r="K607">
            <v>0</v>
          </cell>
        </row>
        <row r="608">
          <cell r="E608" t="str">
            <v>666-20110101-302-093</v>
          </cell>
          <cell r="F608" t="str">
            <v>Salaries</v>
          </cell>
          <cell r="G608">
            <v>378545.04</v>
          </cell>
          <cell r="H608">
            <v>0</v>
          </cell>
          <cell r="J608">
            <v>0</v>
          </cell>
          <cell r="K608">
            <v>0</v>
          </cell>
        </row>
        <row r="609">
          <cell r="E609" t="str">
            <v>555-20110101-303-093</v>
          </cell>
          <cell r="F609" t="str">
            <v>Salaries</v>
          </cell>
          <cell r="G609">
            <v>502476.37</v>
          </cell>
          <cell r="H609">
            <v>0</v>
          </cell>
          <cell r="J609">
            <v>892632</v>
          </cell>
          <cell r="K609">
            <v>0</v>
          </cell>
        </row>
        <row r="610">
          <cell r="E610" t="str">
            <v>666-20110101-303-093</v>
          </cell>
          <cell r="F610" t="str">
            <v>Salaries</v>
          </cell>
          <cell r="G610">
            <v>234508.63</v>
          </cell>
          <cell r="H610">
            <v>0</v>
          </cell>
          <cell r="J610">
            <v>0</v>
          </cell>
          <cell r="K610">
            <v>0</v>
          </cell>
        </row>
        <row r="611">
          <cell r="E611" t="str">
            <v>555-20110201-201-093</v>
          </cell>
          <cell r="F611" t="str">
            <v>Leave Pay</v>
          </cell>
          <cell r="G611">
            <v>338776.19</v>
          </cell>
          <cell r="H611">
            <v>0</v>
          </cell>
          <cell r="J611">
            <v>25098</v>
          </cell>
          <cell r="K611">
            <v>0</v>
          </cell>
        </row>
        <row r="612">
          <cell r="E612" t="str">
            <v>666-20110201-201-093</v>
          </cell>
          <cell r="F612" t="str">
            <v>Leave Pay</v>
          </cell>
          <cell r="G612">
            <v>158108.81</v>
          </cell>
          <cell r="H612">
            <v>0</v>
          </cell>
          <cell r="J612">
            <v>0</v>
          </cell>
          <cell r="K612">
            <v>0</v>
          </cell>
        </row>
        <row r="613">
          <cell r="E613" t="str">
            <v>777-20110201-201-093</v>
          </cell>
          <cell r="F613" t="str">
            <v>Leave Pay</v>
          </cell>
          <cell r="G613">
            <v>66965</v>
          </cell>
          <cell r="H613">
            <v>0</v>
          </cell>
          <cell r="J613">
            <v>0</v>
          </cell>
          <cell r="K613">
            <v>0</v>
          </cell>
        </row>
        <row r="614">
          <cell r="E614" t="str">
            <v>555-20110201-202-093</v>
          </cell>
          <cell r="F614" t="str">
            <v>Leave Pay</v>
          </cell>
          <cell r="G614">
            <v>756755.05</v>
          </cell>
          <cell r="H614">
            <v>0</v>
          </cell>
          <cell r="J614">
            <v>273861</v>
          </cell>
          <cell r="K614">
            <v>0</v>
          </cell>
        </row>
        <row r="615">
          <cell r="E615" t="str">
            <v>666-20110201-202-093</v>
          </cell>
          <cell r="F615" t="str">
            <v>Leave Pay</v>
          </cell>
          <cell r="G615">
            <v>353181.95</v>
          </cell>
          <cell r="H615">
            <v>0</v>
          </cell>
          <cell r="J615">
            <v>410792</v>
          </cell>
          <cell r="K615">
            <v>0</v>
          </cell>
        </row>
        <row r="616">
          <cell r="E616" t="str">
            <v>777-20110201-202-093</v>
          </cell>
          <cell r="F616" t="str">
            <v>Leave Pay</v>
          </cell>
          <cell r="G616">
            <v>73994</v>
          </cell>
          <cell r="H616">
            <v>0</v>
          </cell>
          <cell r="J616">
            <v>45644</v>
          </cell>
          <cell r="K616">
            <v>0</v>
          </cell>
        </row>
        <row r="617">
          <cell r="E617" t="str">
            <v>555-20110201-203-093</v>
          </cell>
          <cell r="F617" t="str">
            <v>Leave Pay</v>
          </cell>
          <cell r="G617">
            <v>23961.18</v>
          </cell>
          <cell r="H617">
            <v>0</v>
          </cell>
          <cell r="J617">
            <v>21678</v>
          </cell>
          <cell r="K617">
            <v>0</v>
          </cell>
        </row>
        <row r="618">
          <cell r="E618" t="str">
            <v>666-20110201-203-093</v>
          </cell>
          <cell r="F618" t="str">
            <v>Leave Pay</v>
          </cell>
          <cell r="G618">
            <v>11182.82</v>
          </cell>
          <cell r="H618">
            <v>0</v>
          </cell>
          <cell r="J618">
            <v>0</v>
          </cell>
          <cell r="K618">
            <v>0</v>
          </cell>
        </row>
        <row r="619">
          <cell r="E619" t="str">
            <v>777-20110201-203-093</v>
          </cell>
          <cell r="F619" t="str">
            <v>Leave Pay</v>
          </cell>
          <cell r="G619">
            <v>29600</v>
          </cell>
          <cell r="H619">
            <v>0</v>
          </cell>
          <cell r="J619">
            <v>18257</v>
          </cell>
          <cell r="K619">
            <v>0</v>
          </cell>
        </row>
        <row r="620">
          <cell r="E620" t="str">
            <v>555-20110201-204-093</v>
          </cell>
          <cell r="F620" t="str">
            <v>Leave Pay</v>
          </cell>
          <cell r="G620">
            <v>63069.91</v>
          </cell>
          <cell r="H620">
            <v>0</v>
          </cell>
          <cell r="J620">
            <v>43368</v>
          </cell>
          <cell r="K620">
            <v>0</v>
          </cell>
        </row>
        <row r="621">
          <cell r="E621" t="str">
            <v>666-20110201-204-093</v>
          </cell>
          <cell r="F621" t="str">
            <v>Leave Pay</v>
          </cell>
          <cell r="G621">
            <v>29435.09</v>
          </cell>
          <cell r="H621">
            <v>0</v>
          </cell>
          <cell r="J621">
            <v>13693</v>
          </cell>
          <cell r="K621">
            <v>0</v>
          </cell>
        </row>
        <row r="622">
          <cell r="E622" t="str">
            <v>777-20110201-204-093</v>
          </cell>
          <cell r="F622" t="str">
            <v>Leave Pay</v>
          </cell>
          <cell r="G622">
            <v>29600</v>
          </cell>
          <cell r="H622">
            <v>0</v>
          </cell>
          <cell r="J622">
            <v>18257</v>
          </cell>
          <cell r="K622">
            <v>0</v>
          </cell>
        </row>
        <row r="623">
          <cell r="E623" t="str">
            <v>555-20110201-206-093</v>
          </cell>
          <cell r="F623" t="str">
            <v>Leave Pay</v>
          </cell>
          <cell r="G623">
            <v>169018.9</v>
          </cell>
          <cell r="H623">
            <v>0</v>
          </cell>
          <cell r="J623">
            <v>128946</v>
          </cell>
          <cell r="K623">
            <v>0</v>
          </cell>
        </row>
        <row r="624">
          <cell r="E624" t="str">
            <v>666-20110201-206-093</v>
          </cell>
          <cell r="F624" t="str">
            <v>Leave Pay</v>
          </cell>
          <cell r="G624">
            <v>78882.100000000006</v>
          </cell>
          <cell r="H624">
            <v>0</v>
          </cell>
          <cell r="J624">
            <v>23966</v>
          </cell>
          <cell r="K624">
            <v>0</v>
          </cell>
        </row>
        <row r="625">
          <cell r="E625" t="str">
            <v>777-20110201-206-093</v>
          </cell>
          <cell r="F625" t="str">
            <v>Leave Pay</v>
          </cell>
          <cell r="G625">
            <v>51428</v>
          </cell>
          <cell r="H625">
            <v>0</v>
          </cell>
          <cell r="J625">
            <v>31722</v>
          </cell>
          <cell r="K625">
            <v>0</v>
          </cell>
        </row>
        <row r="626">
          <cell r="E626" t="str">
            <v>555-20110201-207-093</v>
          </cell>
          <cell r="F626" t="str">
            <v>Leave Pay</v>
          </cell>
          <cell r="G626">
            <v>44156.1</v>
          </cell>
          <cell r="H626">
            <v>0</v>
          </cell>
          <cell r="J626">
            <v>39948</v>
          </cell>
          <cell r="K626">
            <v>0</v>
          </cell>
        </row>
        <row r="627">
          <cell r="E627" t="str">
            <v>666-20110201-207-093</v>
          </cell>
          <cell r="F627" t="str">
            <v>Leave Pay</v>
          </cell>
          <cell r="G627">
            <v>20607.900000000001</v>
          </cell>
          <cell r="H627">
            <v>0</v>
          </cell>
          <cell r="J627">
            <v>0</v>
          </cell>
          <cell r="K627">
            <v>0</v>
          </cell>
        </row>
        <row r="628">
          <cell r="E628" t="str">
            <v>555-20110201-208-093</v>
          </cell>
          <cell r="F628" t="str">
            <v>Leave Pay</v>
          </cell>
          <cell r="G628">
            <v>0</v>
          </cell>
          <cell r="H628">
            <v>0</v>
          </cell>
          <cell r="J628">
            <v>37659</v>
          </cell>
          <cell r="K628">
            <v>0</v>
          </cell>
        </row>
        <row r="629">
          <cell r="E629" t="str">
            <v>666-20110201-208-093</v>
          </cell>
          <cell r="F629" t="str">
            <v>Leave Pay</v>
          </cell>
          <cell r="G629">
            <v>0</v>
          </cell>
          <cell r="H629">
            <v>0</v>
          </cell>
          <cell r="J629">
            <v>60252</v>
          </cell>
          <cell r="K629">
            <v>0</v>
          </cell>
        </row>
        <row r="630">
          <cell r="E630" t="str">
            <v>777-20110201-208-093</v>
          </cell>
          <cell r="F630" t="str">
            <v>Leave Pay</v>
          </cell>
          <cell r="G630">
            <v>0</v>
          </cell>
          <cell r="H630">
            <v>0</v>
          </cell>
          <cell r="J630">
            <v>41308</v>
          </cell>
          <cell r="K630">
            <v>0</v>
          </cell>
        </row>
        <row r="631">
          <cell r="E631" t="str">
            <v>555-20110201-222-093</v>
          </cell>
          <cell r="F631" t="str">
            <v>Leave Pay</v>
          </cell>
          <cell r="G631">
            <v>8879.76</v>
          </cell>
          <cell r="H631">
            <v>0</v>
          </cell>
          <cell r="J631">
            <v>8023</v>
          </cell>
          <cell r="K631">
            <v>0</v>
          </cell>
        </row>
        <row r="632">
          <cell r="E632" t="str">
            <v>666-20110201-222-093</v>
          </cell>
          <cell r="F632" t="str">
            <v>Leave Pay</v>
          </cell>
          <cell r="G632">
            <v>4144.24</v>
          </cell>
          <cell r="H632">
            <v>0</v>
          </cell>
          <cell r="J632">
            <v>0</v>
          </cell>
          <cell r="K632">
            <v>0</v>
          </cell>
        </row>
        <row r="633">
          <cell r="E633" t="str">
            <v>555-20110201-301-093</v>
          </cell>
          <cell r="F633" t="str">
            <v>Leave Pay</v>
          </cell>
          <cell r="G633">
            <v>244340.08</v>
          </cell>
          <cell r="H633">
            <v>0</v>
          </cell>
          <cell r="J633">
            <v>99005</v>
          </cell>
          <cell r="K633">
            <v>0</v>
          </cell>
        </row>
        <row r="634">
          <cell r="E634" t="str">
            <v>666-20110201-301-093</v>
          </cell>
          <cell r="F634" t="str">
            <v>Leave Pay</v>
          </cell>
          <cell r="G634">
            <v>114034.92</v>
          </cell>
          <cell r="H634">
            <v>0</v>
          </cell>
          <cell r="J634">
            <v>122106</v>
          </cell>
          <cell r="K634">
            <v>0</v>
          </cell>
        </row>
        <row r="635">
          <cell r="E635" t="str">
            <v>777-20110201-301-093</v>
          </cell>
          <cell r="F635" t="str">
            <v>Leave Pay</v>
          </cell>
          <cell r="G635">
            <v>192388</v>
          </cell>
          <cell r="H635">
            <v>0</v>
          </cell>
          <cell r="J635">
            <v>118673</v>
          </cell>
          <cell r="K635">
            <v>0</v>
          </cell>
        </row>
        <row r="636">
          <cell r="E636" t="str">
            <v>555-20110201-302-093</v>
          </cell>
          <cell r="F636" t="str">
            <v>Leave Pay</v>
          </cell>
          <cell r="G636">
            <v>76926.81</v>
          </cell>
          <cell r="H636">
            <v>0</v>
          </cell>
          <cell r="J636">
            <v>69597</v>
          </cell>
          <cell r="K636">
            <v>0</v>
          </cell>
        </row>
        <row r="637">
          <cell r="E637" t="str">
            <v>666-20110201-302-093</v>
          </cell>
          <cell r="F637" t="str">
            <v>Leave Pay</v>
          </cell>
          <cell r="G637">
            <v>35902.19</v>
          </cell>
          <cell r="H637">
            <v>0</v>
          </cell>
          <cell r="J637">
            <v>0</v>
          </cell>
          <cell r="K637">
            <v>0</v>
          </cell>
        </row>
        <row r="638">
          <cell r="E638" t="str">
            <v>555-20110201-303-093</v>
          </cell>
          <cell r="F638" t="str">
            <v>Leave Pay</v>
          </cell>
          <cell r="G638">
            <v>41625.94</v>
          </cell>
          <cell r="H638">
            <v>0</v>
          </cell>
          <cell r="J638">
            <v>37659</v>
          </cell>
          <cell r="K638">
            <v>0</v>
          </cell>
        </row>
        <row r="639">
          <cell r="E639" t="str">
            <v>666-20110201-303-093</v>
          </cell>
          <cell r="F639" t="str">
            <v>Leave Pay</v>
          </cell>
          <cell r="G639">
            <v>19427.060000000001</v>
          </cell>
          <cell r="H639">
            <v>0</v>
          </cell>
          <cell r="J639">
            <v>0</v>
          </cell>
          <cell r="K639">
            <v>0</v>
          </cell>
        </row>
        <row r="640">
          <cell r="E640" t="str">
            <v>555-20110301-201-093</v>
          </cell>
          <cell r="F640" t="str">
            <v>Overtime</v>
          </cell>
          <cell r="G640">
            <v>168363.69</v>
          </cell>
          <cell r="H640">
            <v>0</v>
          </cell>
          <cell r="J640">
            <v>0</v>
          </cell>
          <cell r="K640">
            <v>0</v>
          </cell>
        </row>
        <row r="641">
          <cell r="E641" t="str">
            <v>666-20110301-201-093</v>
          </cell>
          <cell r="F641" t="str">
            <v>Overtime</v>
          </cell>
          <cell r="G641">
            <v>78576.31</v>
          </cell>
          <cell r="H641">
            <v>0</v>
          </cell>
          <cell r="J641">
            <v>0</v>
          </cell>
          <cell r="K641">
            <v>0</v>
          </cell>
        </row>
        <row r="642">
          <cell r="E642" t="str">
            <v>777-20110301-201-093</v>
          </cell>
          <cell r="F642" t="str">
            <v>Overtime</v>
          </cell>
          <cell r="G642">
            <v>83742</v>
          </cell>
          <cell r="H642">
            <v>0</v>
          </cell>
          <cell r="J642">
            <v>0</v>
          </cell>
          <cell r="K642">
            <v>0</v>
          </cell>
        </row>
        <row r="643">
          <cell r="E643" t="str">
            <v>555-20110301-202-093</v>
          </cell>
          <cell r="F643" t="str">
            <v>Overtime</v>
          </cell>
          <cell r="G643">
            <v>0</v>
          </cell>
          <cell r="H643">
            <v>0</v>
          </cell>
          <cell r="J643">
            <v>16500</v>
          </cell>
          <cell r="K643">
            <v>0</v>
          </cell>
        </row>
        <row r="644">
          <cell r="E644" t="str">
            <v>555-20110301-203-093</v>
          </cell>
          <cell r="F644" t="str">
            <v>Overtime</v>
          </cell>
          <cell r="G644">
            <v>20998.76</v>
          </cell>
          <cell r="H644">
            <v>0</v>
          </cell>
          <cell r="J644">
            <v>30192</v>
          </cell>
          <cell r="K644">
            <v>0</v>
          </cell>
        </row>
        <row r="645">
          <cell r="E645" t="str">
            <v>666-20110301-203-093</v>
          </cell>
          <cell r="F645" t="str">
            <v>Overtime</v>
          </cell>
          <cell r="G645">
            <v>9800.24</v>
          </cell>
          <cell r="H645">
            <v>0</v>
          </cell>
          <cell r="J645">
            <v>0</v>
          </cell>
          <cell r="K645">
            <v>0</v>
          </cell>
        </row>
        <row r="646">
          <cell r="E646" t="str">
            <v>777-20110301-203-093</v>
          </cell>
          <cell r="F646" t="str">
            <v>Overtime</v>
          </cell>
          <cell r="G646">
            <v>16201</v>
          </cell>
          <cell r="H646">
            <v>0</v>
          </cell>
          <cell r="J646">
            <v>0</v>
          </cell>
          <cell r="K646">
            <v>0</v>
          </cell>
        </row>
        <row r="647">
          <cell r="E647" t="str">
            <v>555-20110301-204-093</v>
          </cell>
          <cell r="F647" t="str">
            <v>Overtime</v>
          </cell>
          <cell r="G647">
            <v>34464.31</v>
          </cell>
          <cell r="H647">
            <v>0</v>
          </cell>
          <cell r="J647">
            <v>137085</v>
          </cell>
          <cell r="K647">
            <v>0</v>
          </cell>
        </row>
        <row r="648">
          <cell r="E648" t="str">
            <v>666-20110301-204-093</v>
          </cell>
          <cell r="F648" t="str">
            <v>Overtime</v>
          </cell>
          <cell r="G648">
            <v>16084.69</v>
          </cell>
          <cell r="H648">
            <v>0</v>
          </cell>
          <cell r="J648">
            <v>0</v>
          </cell>
          <cell r="K648">
            <v>0</v>
          </cell>
        </row>
        <row r="649">
          <cell r="E649" t="str">
            <v>777-20110301-204-093</v>
          </cell>
          <cell r="F649" t="str">
            <v>Overtime</v>
          </cell>
          <cell r="G649">
            <v>50027</v>
          </cell>
          <cell r="H649">
            <v>0</v>
          </cell>
          <cell r="J649">
            <v>45752</v>
          </cell>
          <cell r="K649">
            <v>0</v>
          </cell>
        </row>
        <row r="650">
          <cell r="E650" t="str">
            <v>555-20110301-206-093</v>
          </cell>
          <cell r="F650" t="str">
            <v>Overtime</v>
          </cell>
          <cell r="G650">
            <v>317242.90000000002</v>
          </cell>
          <cell r="H650">
            <v>0</v>
          </cell>
          <cell r="J650">
            <v>196580</v>
          </cell>
          <cell r="K650">
            <v>0</v>
          </cell>
        </row>
        <row r="651">
          <cell r="E651" t="str">
            <v>666-20110301-206-093</v>
          </cell>
          <cell r="F651" t="str">
            <v>Overtime</v>
          </cell>
          <cell r="G651">
            <v>148059.1</v>
          </cell>
          <cell r="H651">
            <v>0</v>
          </cell>
          <cell r="J651">
            <v>149788</v>
          </cell>
          <cell r="K651">
            <v>0</v>
          </cell>
        </row>
        <row r="652">
          <cell r="E652" t="str">
            <v>777-20110301-206-093</v>
          </cell>
          <cell r="F652" t="str">
            <v>Overtime</v>
          </cell>
          <cell r="G652">
            <v>23850</v>
          </cell>
          <cell r="H652">
            <v>0</v>
          </cell>
          <cell r="J652">
            <v>0</v>
          </cell>
          <cell r="K652">
            <v>0</v>
          </cell>
        </row>
        <row r="653">
          <cell r="E653" t="str">
            <v>555-20110301-207-093</v>
          </cell>
          <cell r="F653" t="str">
            <v>Overtime</v>
          </cell>
          <cell r="G653">
            <v>53690.39</v>
          </cell>
          <cell r="H653">
            <v>0</v>
          </cell>
          <cell r="J653">
            <v>152511</v>
          </cell>
          <cell r="K653">
            <v>0</v>
          </cell>
        </row>
        <row r="654">
          <cell r="E654" t="str">
            <v>666-20110301-207-093</v>
          </cell>
          <cell r="F654" t="str">
            <v>Overtime</v>
          </cell>
          <cell r="G654">
            <v>25057.61</v>
          </cell>
          <cell r="H654">
            <v>0</v>
          </cell>
          <cell r="J654">
            <v>0</v>
          </cell>
          <cell r="K654">
            <v>0</v>
          </cell>
        </row>
        <row r="655">
          <cell r="E655" t="str">
            <v>555-20110301-208-093</v>
          </cell>
          <cell r="F655" t="str">
            <v>Overtime</v>
          </cell>
          <cell r="G655">
            <v>0</v>
          </cell>
          <cell r="H655">
            <v>0</v>
          </cell>
          <cell r="J655">
            <v>262295</v>
          </cell>
          <cell r="K655">
            <v>0</v>
          </cell>
        </row>
        <row r="656">
          <cell r="E656" t="str">
            <v>666-20110301-208-093</v>
          </cell>
          <cell r="F656" t="str">
            <v>Overtime</v>
          </cell>
          <cell r="G656">
            <v>0</v>
          </cell>
          <cell r="H656">
            <v>0</v>
          </cell>
          <cell r="J656">
            <v>157624</v>
          </cell>
          <cell r="K656">
            <v>0</v>
          </cell>
        </row>
        <row r="657">
          <cell r="E657" t="str">
            <v>777-20110301-208-093</v>
          </cell>
          <cell r="F657" t="str">
            <v>Overtime</v>
          </cell>
          <cell r="G657">
            <v>0</v>
          </cell>
          <cell r="H657">
            <v>0</v>
          </cell>
          <cell r="J657">
            <v>55308</v>
          </cell>
          <cell r="K657">
            <v>0</v>
          </cell>
        </row>
        <row r="658">
          <cell r="E658" t="str">
            <v>555-20110301-301-093</v>
          </cell>
          <cell r="F658" t="str">
            <v>Overtime</v>
          </cell>
          <cell r="G658">
            <v>711193.08</v>
          </cell>
          <cell r="H658">
            <v>0</v>
          </cell>
          <cell r="J658">
            <v>582832</v>
          </cell>
          <cell r="K658">
            <v>0</v>
          </cell>
        </row>
        <row r="659">
          <cell r="E659" t="str">
            <v>666-20110301-301-093</v>
          </cell>
          <cell r="F659" t="str">
            <v>Overtime</v>
          </cell>
          <cell r="G659">
            <v>331917.92</v>
          </cell>
          <cell r="H659">
            <v>0</v>
          </cell>
          <cell r="J659">
            <v>469703</v>
          </cell>
          <cell r="K659">
            <v>0</v>
          </cell>
        </row>
        <row r="660">
          <cell r="E660" t="str">
            <v>777-20110301-301-093</v>
          </cell>
          <cell r="F660" t="str">
            <v>Overtime</v>
          </cell>
          <cell r="G660">
            <v>285521</v>
          </cell>
          <cell r="H660">
            <v>0</v>
          </cell>
          <cell r="J660">
            <v>232297</v>
          </cell>
          <cell r="K660">
            <v>0</v>
          </cell>
        </row>
        <row r="661">
          <cell r="E661" t="str">
            <v>555-20110301-302-093</v>
          </cell>
          <cell r="F661" t="str">
            <v>Overtime</v>
          </cell>
          <cell r="G661">
            <v>159665.29</v>
          </cell>
          <cell r="H661">
            <v>0</v>
          </cell>
          <cell r="J661">
            <v>403935</v>
          </cell>
          <cell r="K661">
            <v>0</v>
          </cell>
        </row>
        <row r="662">
          <cell r="E662" t="str">
            <v>666-20110301-302-093</v>
          </cell>
          <cell r="F662" t="str">
            <v>Overtime</v>
          </cell>
          <cell r="G662">
            <v>74516.710000000006</v>
          </cell>
          <cell r="H662">
            <v>0</v>
          </cell>
          <cell r="J662">
            <v>0</v>
          </cell>
          <cell r="K662">
            <v>0</v>
          </cell>
        </row>
        <row r="663">
          <cell r="E663" t="str">
            <v>555-20110301-303-093</v>
          </cell>
          <cell r="F663" t="str">
            <v>Overtime</v>
          </cell>
          <cell r="G663">
            <v>92880.93</v>
          </cell>
          <cell r="H663">
            <v>0</v>
          </cell>
          <cell r="J663">
            <v>227108</v>
          </cell>
          <cell r="K663">
            <v>0</v>
          </cell>
        </row>
        <row r="664">
          <cell r="E664" t="str">
            <v>666-20110301-303-093</v>
          </cell>
          <cell r="F664" t="str">
            <v>Overtime</v>
          </cell>
          <cell r="G664">
            <v>43348.07</v>
          </cell>
          <cell r="H664">
            <v>0</v>
          </cell>
          <cell r="J664">
            <v>0</v>
          </cell>
          <cell r="K664">
            <v>0</v>
          </cell>
        </row>
        <row r="665">
          <cell r="E665" t="str">
            <v>555-20110401-201-093</v>
          </cell>
          <cell r="F665" t="str">
            <v>WPP Fund</v>
          </cell>
          <cell r="G665">
            <v>0</v>
          </cell>
          <cell r="H665">
            <v>0</v>
          </cell>
          <cell r="J665">
            <v>71507</v>
          </cell>
          <cell r="K665">
            <v>0</v>
          </cell>
        </row>
        <row r="666">
          <cell r="E666" t="str">
            <v>777-20110401-201-093</v>
          </cell>
          <cell r="F666" t="str">
            <v>WPP Fund</v>
          </cell>
          <cell r="G666">
            <v>0</v>
          </cell>
          <cell r="H666">
            <v>0</v>
          </cell>
          <cell r="J666">
            <v>18338</v>
          </cell>
          <cell r="K666">
            <v>0</v>
          </cell>
        </row>
        <row r="667">
          <cell r="E667" t="str">
            <v>555-20110401-202-093</v>
          </cell>
          <cell r="F667" t="str">
            <v>WPP Fund</v>
          </cell>
          <cell r="G667">
            <v>0</v>
          </cell>
          <cell r="H667">
            <v>0</v>
          </cell>
          <cell r="J667">
            <v>2053022</v>
          </cell>
          <cell r="K667">
            <v>0</v>
          </cell>
        </row>
        <row r="668">
          <cell r="E668" t="str">
            <v>666-20110401-202-093</v>
          </cell>
          <cell r="F668" t="str">
            <v>WPP Fund</v>
          </cell>
          <cell r="G668">
            <v>0</v>
          </cell>
          <cell r="H668">
            <v>0</v>
          </cell>
          <cell r="J668">
            <v>1309770</v>
          </cell>
          <cell r="K668">
            <v>0</v>
          </cell>
        </row>
        <row r="669">
          <cell r="E669" t="str">
            <v>777-20110401-202-093</v>
          </cell>
          <cell r="F669" t="str">
            <v>WPP Fund</v>
          </cell>
          <cell r="G669">
            <v>0</v>
          </cell>
          <cell r="H669">
            <v>0</v>
          </cell>
          <cell r="J669">
            <v>1460460</v>
          </cell>
          <cell r="K669">
            <v>0</v>
          </cell>
        </row>
        <row r="670">
          <cell r="E670" t="str">
            <v>555-20110401-203-093</v>
          </cell>
          <cell r="F670" t="str">
            <v>WPP Fund</v>
          </cell>
          <cell r="G670">
            <v>0</v>
          </cell>
          <cell r="H670">
            <v>0</v>
          </cell>
          <cell r="J670">
            <v>296794</v>
          </cell>
          <cell r="K670">
            <v>0</v>
          </cell>
        </row>
        <row r="671">
          <cell r="E671" t="str">
            <v>666-20110401-203-093</v>
          </cell>
          <cell r="F671" t="str">
            <v>WPP Fund</v>
          </cell>
          <cell r="G671">
            <v>0</v>
          </cell>
          <cell r="H671">
            <v>0</v>
          </cell>
          <cell r="J671">
            <v>4383</v>
          </cell>
          <cell r="K671">
            <v>0</v>
          </cell>
        </row>
        <row r="672">
          <cell r="E672" t="str">
            <v>777-20110401-203-093</v>
          </cell>
          <cell r="F672" t="str">
            <v>WPP Fund</v>
          </cell>
          <cell r="G672">
            <v>0</v>
          </cell>
          <cell r="H672">
            <v>0</v>
          </cell>
          <cell r="J672">
            <v>43557</v>
          </cell>
          <cell r="K672">
            <v>0</v>
          </cell>
        </row>
        <row r="673">
          <cell r="E673" t="str">
            <v>555-20110401-204-093</v>
          </cell>
          <cell r="F673" t="str">
            <v>WPP Fund</v>
          </cell>
          <cell r="G673">
            <v>0</v>
          </cell>
          <cell r="H673">
            <v>0</v>
          </cell>
          <cell r="J673">
            <v>274776</v>
          </cell>
          <cell r="K673">
            <v>0</v>
          </cell>
        </row>
        <row r="674">
          <cell r="E674" t="str">
            <v>666-20110401-204-093</v>
          </cell>
          <cell r="F674" t="str">
            <v>WPP Fund</v>
          </cell>
          <cell r="G674">
            <v>0</v>
          </cell>
          <cell r="H674">
            <v>0</v>
          </cell>
          <cell r="J674">
            <v>34184</v>
          </cell>
          <cell r="K674">
            <v>0</v>
          </cell>
        </row>
        <row r="675">
          <cell r="E675" t="str">
            <v>777-20110401-204-093</v>
          </cell>
          <cell r="F675" t="str">
            <v>WPP Fund</v>
          </cell>
          <cell r="G675">
            <v>0</v>
          </cell>
          <cell r="H675">
            <v>0</v>
          </cell>
          <cell r="J675">
            <v>59815</v>
          </cell>
          <cell r="K675">
            <v>0</v>
          </cell>
        </row>
        <row r="676">
          <cell r="E676" t="str">
            <v>555-20110401-206-093</v>
          </cell>
          <cell r="F676" t="str">
            <v>WPP Fund</v>
          </cell>
          <cell r="G676">
            <v>0</v>
          </cell>
          <cell r="H676">
            <v>0</v>
          </cell>
          <cell r="J676">
            <v>1140633</v>
          </cell>
          <cell r="K676">
            <v>0</v>
          </cell>
        </row>
        <row r="677">
          <cell r="E677" t="str">
            <v>666-20110401-206-093</v>
          </cell>
          <cell r="F677" t="str">
            <v>WPP Fund</v>
          </cell>
          <cell r="G677">
            <v>0</v>
          </cell>
          <cell r="H677">
            <v>0</v>
          </cell>
          <cell r="J677">
            <v>80128</v>
          </cell>
          <cell r="K677">
            <v>0</v>
          </cell>
        </row>
        <row r="678">
          <cell r="E678" t="str">
            <v>777-20110401-206-093</v>
          </cell>
          <cell r="F678" t="str">
            <v>WPP Fund</v>
          </cell>
          <cell r="G678">
            <v>0</v>
          </cell>
          <cell r="H678">
            <v>0</v>
          </cell>
          <cell r="J678">
            <v>156261</v>
          </cell>
          <cell r="K678">
            <v>0</v>
          </cell>
        </row>
        <row r="679">
          <cell r="E679" t="str">
            <v>555-20110401-207-093</v>
          </cell>
          <cell r="F679" t="str">
            <v>WPP Fund</v>
          </cell>
          <cell r="G679">
            <v>0</v>
          </cell>
          <cell r="H679">
            <v>0</v>
          </cell>
          <cell r="J679">
            <v>230759</v>
          </cell>
          <cell r="K679">
            <v>0</v>
          </cell>
        </row>
        <row r="680">
          <cell r="E680" t="str">
            <v>777-20110401-207-093</v>
          </cell>
          <cell r="F680" t="str">
            <v>WPP Fund</v>
          </cell>
          <cell r="G680">
            <v>0</v>
          </cell>
          <cell r="H680">
            <v>0</v>
          </cell>
          <cell r="J680">
            <v>9592</v>
          </cell>
          <cell r="K680">
            <v>0</v>
          </cell>
        </row>
        <row r="681">
          <cell r="E681" t="str">
            <v>555-20110401-208-093</v>
          </cell>
          <cell r="F681" t="str">
            <v>WPP Fund</v>
          </cell>
          <cell r="G681">
            <v>0</v>
          </cell>
          <cell r="H681">
            <v>0</v>
          </cell>
          <cell r="J681">
            <v>338113</v>
          </cell>
          <cell r="K681">
            <v>0</v>
          </cell>
        </row>
        <row r="682">
          <cell r="E682" t="str">
            <v>666-20110401-208-093</v>
          </cell>
          <cell r="F682" t="str">
            <v>WPP Fund</v>
          </cell>
          <cell r="G682">
            <v>0</v>
          </cell>
          <cell r="H682">
            <v>0</v>
          </cell>
          <cell r="J682">
            <v>245586</v>
          </cell>
          <cell r="K682">
            <v>0</v>
          </cell>
        </row>
        <row r="683">
          <cell r="E683" t="str">
            <v>777-20110401-208-093</v>
          </cell>
          <cell r="F683" t="str">
            <v>WPP Fund</v>
          </cell>
          <cell r="G683">
            <v>0</v>
          </cell>
          <cell r="H683">
            <v>0</v>
          </cell>
          <cell r="J683">
            <v>94428</v>
          </cell>
          <cell r="K683">
            <v>0</v>
          </cell>
        </row>
        <row r="684">
          <cell r="E684" t="str">
            <v>555-20110401-222-093</v>
          </cell>
          <cell r="F684" t="str">
            <v>WPP Fund</v>
          </cell>
          <cell r="G684">
            <v>0</v>
          </cell>
          <cell r="H684">
            <v>0</v>
          </cell>
          <cell r="J684">
            <v>86996</v>
          </cell>
          <cell r="K684">
            <v>0</v>
          </cell>
        </row>
        <row r="685">
          <cell r="E685" t="str">
            <v>555-20110401-301-093</v>
          </cell>
          <cell r="F685" t="str">
            <v>WPP Fund</v>
          </cell>
          <cell r="G685">
            <v>0</v>
          </cell>
          <cell r="H685">
            <v>0</v>
          </cell>
          <cell r="J685">
            <v>769777</v>
          </cell>
          <cell r="K685">
            <v>0</v>
          </cell>
        </row>
        <row r="686">
          <cell r="E686" t="str">
            <v>666-20110401-301-093</v>
          </cell>
          <cell r="F686" t="str">
            <v>WPP Fund</v>
          </cell>
          <cell r="G686">
            <v>0</v>
          </cell>
          <cell r="H686">
            <v>0</v>
          </cell>
          <cell r="J686">
            <v>894531</v>
          </cell>
          <cell r="K686">
            <v>0</v>
          </cell>
        </row>
        <row r="687">
          <cell r="E687" t="str">
            <v>777-20110401-301-093</v>
          </cell>
          <cell r="F687" t="str">
            <v>WPP Fund</v>
          </cell>
          <cell r="G687">
            <v>0</v>
          </cell>
          <cell r="H687">
            <v>0</v>
          </cell>
          <cell r="J687">
            <v>277324</v>
          </cell>
          <cell r="K687">
            <v>0</v>
          </cell>
        </row>
        <row r="688">
          <cell r="E688" t="str">
            <v>555-20110401-302-093</v>
          </cell>
          <cell r="F688" t="str">
            <v>WPP Fund</v>
          </cell>
          <cell r="G688">
            <v>0</v>
          </cell>
          <cell r="H688">
            <v>0</v>
          </cell>
          <cell r="J688">
            <v>381068</v>
          </cell>
          <cell r="K688">
            <v>0</v>
          </cell>
        </row>
        <row r="689">
          <cell r="E689" t="str">
            <v>555-20110401-303-093</v>
          </cell>
          <cell r="F689" t="str">
            <v>WPP Fund</v>
          </cell>
          <cell r="G689">
            <v>0</v>
          </cell>
          <cell r="H689">
            <v>0</v>
          </cell>
          <cell r="J689">
            <v>259468</v>
          </cell>
          <cell r="K689">
            <v>0</v>
          </cell>
        </row>
        <row r="690">
          <cell r="E690" t="str">
            <v>555-20110501-201-093</v>
          </cell>
          <cell r="F690" t="str">
            <v>Incentive Own</v>
          </cell>
          <cell r="G690">
            <v>750342.72</v>
          </cell>
          <cell r="H690">
            <v>0</v>
          </cell>
          <cell r="J690">
            <v>0</v>
          </cell>
          <cell r="K690">
            <v>0</v>
          </cell>
        </row>
        <row r="691">
          <cell r="E691" t="str">
            <v>666-20110501-201-093</v>
          </cell>
          <cell r="F691" t="str">
            <v>Incentive Own</v>
          </cell>
          <cell r="G691">
            <v>350189.28</v>
          </cell>
          <cell r="H691">
            <v>0</v>
          </cell>
          <cell r="J691">
            <v>0</v>
          </cell>
          <cell r="K691">
            <v>0</v>
          </cell>
        </row>
        <row r="692">
          <cell r="E692" t="str">
            <v>777-20110501-201-093</v>
          </cell>
          <cell r="F692" t="str">
            <v>Incentive Own</v>
          </cell>
          <cell r="G692">
            <v>88826</v>
          </cell>
          <cell r="H692">
            <v>0</v>
          </cell>
          <cell r="J692">
            <v>0</v>
          </cell>
          <cell r="K692">
            <v>0</v>
          </cell>
        </row>
        <row r="693">
          <cell r="E693" t="str">
            <v>555-20110501-202-093</v>
          </cell>
          <cell r="F693" t="str">
            <v>Incentive Own</v>
          </cell>
          <cell r="G693">
            <v>3712310</v>
          </cell>
          <cell r="H693">
            <v>0</v>
          </cell>
          <cell r="J693">
            <v>129240</v>
          </cell>
          <cell r="K693">
            <v>0</v>
          </cell>
        </row>
        <row r="694">
          <cell r="E694" t="str">
            <v>666-20110501-202-093</v>
          </cell>
          <cell r="F694" t="str">
            <v>Incentive Own</v>
          </cell>
          <cell r="G694">
            <v>636400</v>
          </cell>
          <cell r="H694">
            <v>0</v>
          </cell>
          <cell r="J694">
            <v>0</v>
          </cell>
          <cell r="K694">
            <v>0</v>
          </cell>
        </row>
        <row r="695">
          <cell r="E695" t="str">
            <v>777-20110501-202-093</v>
          </cell>
          <cell r="F695" t="str">
            <v>Incentive Own</v>
          </cell>
          <cell r="G695">
            <v>88826</v>
          </cell>
          <cell r="H695">
            <v>0</v>
          </cell>
          <cell r="J695">
            <v>90468</v>
          </cell>
          <cell r="K695">
            <v>0</v>
          </cell>
        </row>
        <row r="696">
          <cell r="E696" t="str">
            <v>555-20110501-203-093</v>
          </cell>
          <cell r="F696" t="str">
            <v>Incentive Own</v>
          </cell>
          <cell r="G696">
            <v>416600.25</v>
          </cell>
          <cell r="H696">
            <v>0</v>
          </cell>
          <cell r="J696">
            <v>113088</v>
          </cell>
          <cell r="K696">
            <v>0</v>
          </cell>
        </row>
        <row r="697">
          <cell r="E697" t="str">
            <v>666-20110501-203-093</v>
          </cell>
          <cell r="F697" t="str">
            <v>Incentive Own</v>
          </cell>
          <cell r="G697">
            <v>194429.75</v>
          </cell>
          <cell r="H697">
            <v>0</v>
          </cell>
          <cell r="J697">
            <v>0</v>
          </cell>
          <cell r="K697">
            <v>0</v>
          </cell>
        </row>
        <row r="698">
          <cell r="E698" t="str">
            <v>777-20110501-203-093</v>
          </cell>
          <cell r="F698" t="str">
            <v>Incentive Own</v>
          </cell>
          <cell r="G698">
            <v>38070</v>
          </cell>
          <cell r="H698">
            <v>0</v>
          </cell>
          <cell r="J698">
            <v>38772</v>
          </cell>
          <cell r="K698">
            <v>0</v>
          </cell>
        </row>
        <row r="699">
          <cell r="E699" t="str">
            <v>555-20110501-204-093</v>
          </cell>
          <cell r="F699" t="str">
            <v>Incentive Own</v>
          </cell>
          <cell r="G699">
            <v>535559.35</v>
          </cell>
          <cell r="H699">
            <v>0</v>
          </cell>
          <cell r="J699">
            <v>226176</v>
          </cell>
          <cell r="K699">
            <v>0</v>
          </cell>
        </row>
        <row r="700">
          <cell r="E700" t="str">
            <v>666-20110501-204-093</v>
          </cell>
          <cell r="F700" t="str">
            <v>Incentive Own</v>
          </cell>
          <cell r="G700">
            <v>249948.65</v>
          </cell>
          <cell r="H700">
            <v>0</v>
          </cell>
          <cell r="J700">
            <v>64620</v>
          </cell>
          <cell r="K700">
            <v>0</v>
          </cell>
        </row>
        <row r="701">
          <cell r="E701" t="str">
            <v>777-20110501-204-093</v>
          </cell>
          <cell r="F701" t="str">
            <v>Incentive Own</v>
          </cell>
          <cell r="G701">
            <v>38070</v>
          </cell>
          <cell r="H701">
            <v>0</v>
          </cell>
          <cell r="J701">
            <v>38772</v>
          </cell>
          <cell r="K701">
            <v>0</v>
          </cell>
        </row>
        <row r="702">
          <cell r="E702" t="str">
            <v>555-20110501-206-093</v>
          </cell>
          <cell r="F702" t="str">
            <v>Incentive Own</v>
          </cell>
          <cell r="G702">
            <v>859974.79</v>
          </cell>
          <cell r="H702">
            <v>0</v>
          </cell>
          <cell r="J702">
            <v>630048</v>
          </cell>
          <cell r="K702">
            <v>0</v>
          </cell>
        </row>
        <row r="703">
          <cell r="E703" t="str">
            <v>666-20110501-206-093</v>
          </cell>
          <cell r="F703" t="str">
            <v>Incentive Own</v>
          </cell>
          <cell r="G703">
            <v>401355.21</v>
          </cell>
          <cell r="H703">
            <v>0</v>
          </cell>
          <cell r="J703">
            <v>145392</v>
          </cell>
          <cell r="K703">
            <v>0</v>
          </cell>
        </row>
        <row r="704">
          <cell r="E704" t="str">
            <v>777-20110501-206-093</v>
          </cell>
          <cell r="F704" t="str">
            <v>Incentive Own</v>
          </cell>
          <cell r="G704">
            <v>50755</v>
          </cell>
          <cell r="H704">
            <v>0</v>
          </cell>
          <cell r="J704">
            <v>51696</v>
          </cell>
          <cell r="K704">
            <v>0</v>
          </cell>
        </row>
        <row r="705">
          <cell r="E705" t="str">
            <v>555-20110501-207-093</v>
          </cell>
          <cell r="F705" t="str">
            <v>Incentive Own</v>
          </cell>
          <cell r="G705">
            <v>503112.49</v>
          </cell>
          <cell r="H705">
            <v>0</v>
          </cell>
          <cell r="J705">
            <v>242328</v>
          </cell>
          <cell r="K705">
            <v>0</v>
          </cell>
        </row>
        <row r="706">
          <cell r="E706" t="str">
            <v>666-20110501-207-093</v>
          </cell>
          <cell r="F706" t="str">
            <v>Incentive Own</v>
          </cell>
          <cell r="G706">
            <v>234805.51</v>
          </cell>
          <cell r="H706">
            <v>0</v>
          </cell>
          <cell r="J706">
            <v>0</v>
          </cell>
          <cell r="K706">
            <v>0</v>
          </cell>
        </row>
        <row r="707">
          <cell r="E707" t="str">
            <v>555-20110501-208-093</v>
          </cell>
          <cell r="F707" t="str">
            <v>Incentive Own</v>
          </cell>
          <cell r="G707">
            <v>0</v>
          </cell>
          <cell r="H707">
            <v>0</v>
          </cell>
          <cell r="J707">
            <v>210012</v>
          </cell>
          <cell r="K707">
            <v>0</v>
          </cell>
        </row>
        <row r="708">
          <cell r="E708" t="str">
            <v>666-20110501-208-093</v>
          </cell>
          <cell r="F708" t="str">
            <v>Incentive Own</v>
          </cell>
          <cell r="G708">
            <v>0</v>
          </cell>
          <cell r="H708">
            <v>0</v>
          </cell>
          <cell r="J708">
            <v>290796</v>
          </cell>
          <cell r="K708">
            <v>0</v>
          </cell>
        </row>
        <row r="709">
          <cell r="E709" t="str">
            <v>777-20110501-208-093</v>
          </cell>
          <cell r="F709" t="str">
            <v>Incentive Own</v>
          </cell>
          <cell r="G709">
            <v>0</v>
          </cell>
          <cell r="H709">
            <v>0</v>
          </cell>
          <cell r="J709">
            <v>90468</v>
          </cell>
          <cell r="K709">
            <v>0</v>
          </cell>
        </row>
        <row r="710">
          <cell r="E710" t="str">
            <v>555-20110501-222-093</v>
          </cell>
          <cell r="F710" t="str">
            <v>Incentive Own</v>
          </cell>
          <cell r="G710">
            <v>373346.86</v>
          </cell>
          <cell r="H710">
            <v>0</v>
          </cell>
          <cell r="J710">
            <v>48468</v>
          </cell>
          <cell r="K710">
            <v>0</v>
          </cell>
        </row>
        <row r="711">
          <cell r="E711" t="str">
            <v>666-20110501-222-093</v>
          </cell>
          <cell r="F711" t="str">
            <v>Incentive Own</v>
          </cell>
          <cell r="G711">
            <v>174243.14</v>
          </cell>
          <cell r="H711">
            <v>0</v>
          </cell>
          <cell r="J711">
            <v>0</v>
          </cell>
          <cell r="K711">
            <v>0</v>
          </cell>
        </row>
        <row r="712">
          <cell r="E712" t="str">
            <v>555-20110501-301-093</v>
          </cell>
          <cell r="F712" t="str">
            <v>Incentive Own</v>
          </cell>
          <cell r="G712">
            <v>1162768.99</v>
          </cell>
          <cell r="H712">
            <v>0</v>
          </cell>
          <cell r="J712">
            <v>565428</v>
          </cell>
          <cell r="K712">
            <v>0</v>
          </cell>
        </row>
        <row r="713">
          <cell r="E713" t="str">
            <v>666-20110501-301-093</v>
          </cell>
          <cell r="F713" t="str">
            <v>Incentive Own</v>
          </cell>
          <cell r="G713">
            <v>542671.01</v>
          </cell>
          <cell r="H713">
            <v>0</v>
          </cell>
          <cell r="J713">
            <v>662352</v>
          </cell>
          <cell r="K713">
            <v>0</v>
          </cell>
        </row>
        <row r="714">
          <cell r="E714" t="str">
            <v>777-20110501-301-093</v>
          </cell>
          <cell r="F714" t="str">
            <v>Incentive Own</v>
          </cell>
          <cell r="G714">
            <v>241091</v>
          </cell>
          <cell r="H714">
            <v>0</v>
          </cell>
          <cell r="J714">
            <v>245556</v>
          </cell>
          <cell r="K714">
            <v>0</v>
          </cell>
        </row>
        <row r="715">
          <cell r="E715" t="str">
            <v>555-20110501-302-093</v>
          </cell>
          <cell r="F715" t="str">
            <v>Incentive Own</v>
          </cell>
          <cell r="G715">
            <v>611248.69999999995</v>
          </cell>
          <cell r="H715">
            <v>0</v>
          </cell>
          <cell r="J715">
            <v>403872</v>
          </cell>
          <cell r="K715">
            <v>0</v>
          </cell>
        </row>
        <row r="716">
          <cell r="E716" t="str">
            <v>666-20110501-302-093</v>
          </cell>
          <cell r="F716" t="str">
            <v>Incentive Own</v>
          </cell>
          <cell r="G716">
            <v>285273.3</v>
          </cell>
          <cell r="H716">
            <v>0</v>
          </cell>
          <cell r="J716">
            <v>0</v>
          </cell>
          <cell r="K716">
            <v>0</v>
          </cell>
        </row>
        <row r="717">
          <cell r="E717" t="str">
            <v>555-20110501-303-093</v>
          </cell>
          <cell r="F717" t="str">
            <v>Incentive Own</v>
          </cell>
          <cell r="G717">
            <v>481483.07</v>
          </cell>
          <cell r="H717">
            <v>0</v>
          </cell>
          <cell r="J717">
            <v>210012</v>
          </cell>
          <cell r="K717">
            <v>0</v>
          </cell>
        </row>
        <row r="718">
          <cell r="E718" t="str">
            <v>666-20110501-303-093</v>
          </cell>
          <cell r="F718" t="str">
            <v>Incentive Own</v>
          </cell>
          <cell r="G718">
            <v>224710.93</v>
          </cell>
          <cell r="H718">
            <v>0</v>
          </cell>
          <cell r="J718">
            <v>0</v>
          </cell>
          <cell r="K718">
            <v>0</v>
          </cell>
        </row>
        <row r="719">
          <cell r="E719" t="str">
            <v>555-20110601-202-093</v>
          </cell>
          <cell r="F719" t="str">
            <v>Housing Facilities</v>
          </cell>
          <cell r="G719">
            <v>0</v>
          </cell>
          <cell r="H719">
            <v>0</v>
          </cell>
          <cell r="J719">
            <v>957156</v>
          </cell>
          <cell r="K719">
            <v>0</v>
          </cell>
        </row>
        <row r="720">
          <cell r="E720" t="str">
            <v>555-20110701-202-093</v>
          </cell>
          <cell r="F720" t="str">
            <v>Travelling Expenses</v>
          </cell>
          <cell r="G720">
            <v>424629.13</v>
          </cell>
          <cell r="H720">
            <v>0</v>
          </cell>
          <cell r="J720">
            <v>186851</v>
          </cell>
          <cell r="K720">
            <v>0</v>
          </cell>
        </row>
        <row r="721">
          <cell r="E721" t="str">
            <v>666-20110701-202-093</v>
          </cell>
          <cell r="F721" t="str">
            <v>Travelling Expenses</v>
          </cell>
          <cell r="G721">
            <v>198176.87</v>
          </cell>
          <cell r="H721">
            <v>0</v>
          </cell>
          <cell r="J721">
            <v>0</v>
          </cell>
          <cell r="K721">
            <v>0</v>
          </cell>
        </row>
        <row r="722">
          <cell r="E722" t="str">
            <v>555-20120101-301-093</v>
          </cell>
          <cell r="F722" t="str">
            <v>Labor Exp Subcontract Fixed</v>
          </cell>
          <cell r="G722">
            <v>7010.27</v>
          </cell>
          <cell r="H722">
            <v>0</v>
          </cell>
          <cell r="J722">
            <v>80100</v>
          </cell>
          <cell r="K722">
            <v>0</v>
          </cell>
        </row>
        <row r="723">
          <cell r="E723" t="str">
            <v>666-20120101-301-093</v>
          </cell>
          <cell r="F723" t="str">
            <v>Labor Exp Subcontract Fixed</v>
          </cell>
          <cell r="G723">
            <v>3271.73</v>
          </cell>
          <cell r="H723">
            <v>0</v>
          </cell>
          <cell r="J723">
            <v>0</v>
          </cell>
          <cell r="K723">
            <v>0</v>
          </cell>
        </row>
        <row r="724">
          <cell r="E724" t="str">
            <v>777-20120102-201-093</v>
          </cell>
          <cell r="F724" t="str">
            <v>Salary and Wages Subcontract Fixed</v>
          </cell>
          <cell r="G724">
            <v>62000</v>
          </cell>
          <cell r="H724">
            <v>0</v>
          </cell>
          <cell r="J724">
            <v>0</v>
          </cell>
          <cell r="K724">
            <v>0</v>
          </cell>
        </row>
        <row r="725">
          <cell r="E725" t="str">
            <v>555-20120102-202-093</v>
          </cell>
          <cell r="F725" t="str">
            <v>Salary and Wages Subcontract Fixed</v>
          </cell>
          <cell r="G725">
            <v>32726.400000000001</v>
          </cell>
          <cell r="H725">
            <v>0</v>
          </cell>
          <cell r="J725">
            <v>162780</v>
          </cell>
          <cell r="K725">
            <v>0</v>
          </cell>
        </row>
        <row r="726">
          <cell r="E726" t="str">
            <v>666-20120102-202-093</v>
          </cell>
          <cell r="F726" t="str">
            <v>Salary and Wages Subcontract Fixed</v>
          </cell>
          <cell r="G726">
            <v>15273.6</v>
          </cell>
          <cell r="H726">
            <v>0</v>
          </cell>
          <cell r="J726">
            <v>0</v>
          </cell>
          <cell r="K726">
            <v>0</v>
          </cell>
        </row>
        <row r="727">
          <cell r="E727" t="str">
            <v>777-20120102-202-093</v>
          </cell>
          <cell r="F727" t="str">
            <v>Salary and Wages Subcontract Fixed</v>
          </cell>
          <cell r="G727">
            <v>43200</v>
          </cell>
          <cell r="H727">
            <v>0</v>
          </cell>
          <cell r="J727">
            <v>215615</v>
          </cell>
          <cell r="K727">
            <v>0</v>
          </cell>
        </row>
        <row r="728">
          <cell r="E728" t="str">
            <v>555-20120102-203-093</v>
          </cell>
          <cell r="F728" t="str">
            <v>Salary and Wages Subcontract Fixed</v>
          </cell>
          <cell r="G728">
            <v>357992.73</v>
          </cell>
          <cell r="H728">
            <v>0</v>
          </cell>
          <cell r="J728">
            <v>393790</v>
          </cell>
          <cell r="K728">
            <v>0</v>
          </cell>
        </row>
        <row r="729">
          <cell r="E729" t="str">
            <v>666-20120102-203-093</v>
          </cell>
          <cell r="F729" t="str">
            <v>Salary and Wages Subcontract Fixed</v>
          </cell>
          <cell r="G729">
            <v>167077.26999999999</v>
          </cell>
          <cell r="H729">
            <v>0</v>
          </cell>
          <cell r="J729">
            <v>0</v>
          </cell>
          <cell r="K729">
            <v>0</v>
          </cell>
        </row>
        <row r="730">
          <cell r="E730" t="str">
            <v>777-20120102-203-093</v>
          </cell>
          <cell r="F730" t="str">
            <v>Salary and Wages Subcontract Fixed</v>
          </cell>
          <cell r="G730">
            <v>27000</v>
          </cell>
          <cell r="H730">
            <v>0</v>
          </cell>
          <cell r="J730">
            <v>158750</v>
          </cell>
          <cell r="K730">
            <v>0</v>
          </cell>
        </row>
        <row r="731">
          <cell r="E731" t="str">
            <v>555-20120102-206-093</v>
          </cell>
          <cell r="F731" t="str">
            <v>Salary and Wages Subcontract Fixed</v>
          </cell>
          <cell r="G731">
            <v>0</v>
          </cell>
          <cell r="H731">
            <v>0</v>
          </cell>
          <cell r="J731">
            <v>47000</v>
          </cell>
          <cell r="K731">
            <v>0</v>
          </cell>
        </row>
        <row r="732">
          <cell r="E732" t="str">
            <v>777-20120102-206-093</v>
          </cell>
          <cell r="F732" t="str">
            <v>Salary and Wages Subcontract Fixed</v>
          </cell>
          <cell r="G732">
            <v>800</v>
          </cell>
          <cell r="H732">
            <v>0</v>
          </cell>
          <cell r="J732">
            <v>185240</v>
          </cell>
          <cell r="K732">
            <v>0</v>
          </cell>
        </row>
        <row r="733">
          <cell r="E733" t="str">
            <v>555-20120102-208-093</v>
          </cell>
          <cell r="F733" t="str">
            <v>Salary and Wages Subcontract Fixed</v>
          </cell>
          <cell r="G733">
            <v>0</v>
          </cell>
          <cell r="H733">
            <v>0</v>
          </cell>
          <cell r="J733">
            <v>925</v>
          </cell>
          <cell r="K733">
            <v>0</v>
          </cell>
        </row>
        <row r="734">
          <cell r="E734" t="str">
            <v>777-20120102-208-093</v>
          </cell>
          <cell r="F734" t="str">
            <v>Salary and Wages Subcontract Fixed</v>
          </cell>
          <cell r="G734">
            <v>0</v>
          </cell>
          <cell r="H734">
            <v>0</v>
          </cell>
          <cell r="J734">
            <v>102915</v>
          </cell>
          <cell r="K734">
            <v>0</v>
          </cell>
        </row>
        <row r="735">
          <cell r="E735" t="str">
            <v>555-20120102-301-093</v>
          </cell>
          <cell r="F735" t="str">
            <v>Salary and Wages Subcontract Fixed</v>
          </cell>
          <cell r="G735">
            <v>711371.71</v>
          </cell>
          <cell r="H735">
            <v>0</v>
          </cell>
          <cell r="J735">
            <v>558577</v>
          </cell>
          <cell r="K735">
            <v>0</v>
          </cell>
        </row>
        <row r="736">
          <cell r="E736" t="str">
            <v>666-20120102-301-093</v>
          </cell>
          <cell r="F736" t="str">
            <v>Salary and Wages Subcontract Fixed</v>
          </cell>
          <cell r="G736">
            <v>342501.89</v>
          </cell>
          <cell r="H736">
            <v>0</v>
          </cell>
          <cell r="J736">
            <v>0</v>
          </cell>
          <cell r="K736">
            <v>0</v>
          </cell>
        </row>
        <row r="737">
          <cell r="E737" t="str">
            <v>777-20120102-301-093</v>
          </cell>
          <cell r="F737" t="str">
            <v>Salary and Wages Subcontract Fixed</v>
          </cell>
          <cell r="G737">
            <v>99900</v>
          </cell>
          <cell r="H737">
            <v>0</v>
          </cell>
          <cell r="J737">
            <v>220115</v>
          </cell>
          <cell r="K737">
            <v>0</v>
          </cell>
        </row>
        <row r="738">
          <cell r="E738" t="str">
            <v>555-20120102-302-093</v>
          </cell>
          <cell r="F738" t="str">
            <v>Salary and Wages Subcontract Fixed</v>
          </cell>
          <cell r="G738">
            <v>22499.4</v>
          </cell>
          <cell r="H738">
            <v>0</v>
          </cell>
          <cell r="J738">
            <v>0</v>
          </cell>
          <cell r="K738">
            <v>0</v>
          </cell>
        </row>
        <row r="739">
          <cell r="E739" t="str">
            <v>555-20120501-201-093</v>
          </cell>
          <cell r="F739" t="str">
            <v>Labor Exp Subcontract Variable</v>
          </cell>
          <cell r="G739">
            <v>326179.94</v>
          </cell>
          <cell r="H739">
            <v>0</v>
          </cell>
          <cell r="J739">
            <v>0</v>
          </cell>
          <cell r="K739">
            <v>0</v>
          </cell>
        </row>
        <row r="740">
          <cell r="E740" t="str">
            <v>666-20120501-201-093</v>
          </cell>
          <cell r="F740" t="str">
            <v>Labor Exp Subcontract Variable</v>
          </cell>
          <cell r="G740">
            <v>152230.06</v>
          </cell>
          <cell r="H740">
            <v>0</v>
          </cell>
          <cell r="J740">
            <v>0</v>
          </cell>
          <cell r="K740">
            <v>0</v>
          </cell>
        </row>
        <row r="741">
          <cell r="E741" t="str">
            <v>777-20120501-201-093</v>
          </cell>
          <cell r="F741" t="str">
            <v>Labor Exp Subcontract Variable</v>
          </cell>
          <cell r="G741">
            <v>1415555</v>
          </cell>
          <cell r="H741">
            <v>0</v>
          </cell>
          <cell r="J741">
            <v>0</v>
          </cell>
          <cell r="K741">
            <v>0</v>
          </cell>
        </row>
        <row r="742">
          <cell r="E742" t="str">
            <v>777-20120501-202-093</v>
          </cell>
          <cell r="F742" t="str">
            <v>Labor Exp Subcontract Variable</v>
          </cell>
          <cell r="G742">
            <v>332900</v>
          </cell>
          <cell r="H742">
            <v>0</v>
          </cell>
          <cell r="J742">
            <v>519674</v>
          </cell>
          <cell r="K742">
            <v>0</v>
          </cell>
        </row>
        <row r="743">
          <cell r="E743" t="str">
            <v>555-20120501-203-093</v>
          </cell>
          <cell r="F743" t="str">
            <v>Labor Exp Subcontract Variable</v>
          </cell>
          <cell r="G743">
            <v>1264925.81</v>
          </cell>
          <cell r="H743">
            <v>0</v>
          </cell>
          <cell r="J743">
            <v>812559</v>
          </cell>
          <cell r="K743">
            <v>0</v>
          </cell>
        </row>
        <row r="744">
          <cell r="E744" t="str">
            <v>666-20120501-203-093</v>
          </cell>
          <cell r="F744" t="str">
            <v>Labor Exp Subcontract Variable</v>
          </cell>
          <cell r="G744">
            <v>590348.18999999994</v>
          </cell>
          <cell r="H744">
            <v>0</v>
          </cell>
          <cell r="J744">
            <v>330631</v>
          </cell>
          <cell r="K744">
            <v>0</v>
          </cell>
        </row>
        <row r="745">
          <cell r="E745" t="str">
            <v>777-20120501-203-093</v>
          </cell>
          <cell r="F745" t="str">
            <v>Labor Exp Subcontract Variable</v>
          </cell>
          <cell r="G745">
            <v>288033</v>
          </cell>
          <cell r="H745">
            <v>0</v>
          </cell>
          <cell r="J745">
            <v>208042</v>
          </cell>
          <cell r="K745">
            <v>0</v>
          </cell>
        </row>
        <row r="746">
          <cell r="E746" t="str">
            <v>555-20120501-204-093</v>
          </cell>
          <cell r="F746" t="str">
            <v>Labor Exp Subcontract Variable</v>
          </cell>
          <cell r="G746">
            <v>376389.74</v>
          </cell>
          <cell r="H746">
            <v>0</v>
          </cell>
          <cell r="J746">
            <v>339363</v>
          </cell>
          <cell r="K746">
            <v>0</v>
          </cell>
        </row>
        <row r="747">
          <cell r="E747" t="str">
            <v>666-20120501-204-093</v>
          </cell>
          <cell r="F747" t="str">
            <v>Labor Exp Subcontract Variable</v>
          </cell>
          <cell r="G747">
            <v>175663.26</v>
          </cell>
          <cell r="H747">
            <v>0</v>
          </cell>
          <cell r="J747">
            <v>86827</v>
          </cell>
          <cell r="K747">
            <v>0</v>
          </cell>
        </row>
        <row r="748">
          <cell r="E748" t="str">
            <v>777-20120501-204-093</v>
          </cell>
          <cell r="F748" t="str">
            <v>Labor Exp Subcontract Variable</v>
          </cell>
          <cell r="G748">
            <v>85932</v>
          </cell>
          <cell r="H748">
            <v>0</v>
          </cell>
          <cell r="J748">
            <v>79070</v>
          </cell>
          <cell r="K748">
            <v>0</v>
          </cell>
        </row>
        <row r="749">
          <cell r="E749" t="str">
            <v>555-20120501-206-093</v>
          </cell>
          <cell r="F749" t="str">
            <v>Labor Exp Subcontract Variable</v>
          </cell>
          <cell r="G749">
            <v>311432.59999999998</v>
          </cell>
          <cell r="H749">
            <v>0</v>
          </cell>
          <cell r="J749">
            <v>346457</v>
          </cell>
          <cell r="K749">
            <v>0</v>
          </cell>
        </row>
        <row r="750">
          <cell r="E750" t="str">
            <v>666-20120501-206-093</v>
          </cell>
          <cell r="F750" t="str">
            <v>Labor Exp Subcontract Variable</v>
          </cell>
          <cell r="G750">
            <v>145347.4</v>
          </cell>
          <cell r="H750">
            <v>0</v>
          </cell>
          <cell r="J750">
            <v>77982</v>
          </cell>
          <cell r="K750">
            <v>0</v>
          </cell>
        </row>
        <row r="751">
          <cell r="E751" t="str">
            <v>777-20120501-206-093</v>
          </cell>
          <cell r="F751" t="str">
            <v>Labor Exp Subcontract Variable</v>
          </cell>
          <cell r="G751">
            <v>149736</v>
          </cell>
          <cell r="H751">
            <v>0</v>
          </cell>
          <cell r="J751">
            <v>112938</v>
          </cell>
          <cell r="K751">
            <v>0</v>
          </cell>
        </row>
        <row r="752">
          <cell r="E752" t="str">
            <v>555-20120501-207-093</v>
          </cell>
          <cell r="F752" t="str">
            <v>Labor Exp Subcontract Variable</v>
          </cell>
          <cell r="G752">
            <v>185358.24</v>
          </cell>
          <cell r="H752">
            <v>0</v>
          </cell>
          <cell r="J752">
            <v>244426</v>
          </cell>
          <cell r="K752">
            <v>0</v>
          </cell>
        </row>
        <row r="753">
          <cell r="E753" t="str">
            <v>666-20120501-207-093</v>
          </cell>
          <cell r="F753" t="str">
            <v>Labor Exp Subcontract Variable</v>
          </cell>
          <cell r="G753">
            <v>86507.76</v>
          </cell>
          <cell r="H753">
            <v>0</v>
          </cell>
          <cell r="J753">
            <v>0</v>
          </cell>
          <cell r="K753">
            <v>0</v>
          </cell>
        </row>
        <row r="754">
          <cell r="E754" t="str">
            <v>555-20120501-208-093</v>
          </cell>
          <cell r="F754" t="str">
            <v>Labor Exp Subcontract Variable</v>
          </cell>
          <cell r="G754">
            <v>0</v>
          </cell>
          <cell r="H754">
            <v>0</v>
          </cell>
          <cell r="J754">
            <v>200955</v>
          </cell>
          <cell r="K754">
            <v>0</v>
          </cell>
        </row>
        <row r="755">
          <cell r="E755" t="str">
            <v>666-20120501-208-093</v>
          </cell>
          <cell r="F755" t="str">
            <v>Labor Exp Subcontract Variable</v>
          </cell>
          <cell r="G755">
            <v>0</v>
          </cell>
          <cell r="H755">
            <v>0</v>
          </cell>
          <cell r="J755">
            <v>155185</v>
          </cell>
          <cell r="K755">
            <v>0</v>
          </cell>
        </row>
        <row r="756">
          <cell r="E756" t="str">
            <v>777-20120501-208-093</v>
          </cell>
          <cell r="F756" t="str">
            <v>Labor Exp Subcontract Variable</v>
          </cell>
          <cell r="G756">
            <v>0</v>
          </cell>
          <cell r="H756">
            <v>0</v>
          </cell>
          <cell r="J756">
            <v>731443</v>
          </cell>
          <cell r="K756">
            <v>0</v>
          </cell>
        </row>
        <row r="757">
          <cell r="E757" t="str">
            <v>555-20120501-222-093</v>
          </cell>
          <cell r="F757" t="str">
            <v>Labor Exp Subcontract Variable</v>
          </cell>
          <cell r="G757">
            <v>694400.35</v>
          </cell>
          <cell r="H757">
            <v>0</v>
          </cell>
          <cell r="J757">
            <v>539568</v>
          </cell>
          <cell r="K757">
            <v>0</v>
          </cell>
        </row>
        <row r="758">
          <cell r="E758" t="str">
            <v>666-20120501-222-093</v>
          </cell>
          <cell r="F758" t="str">
            <v>Labor Exp Subcontract Variable</v>
          </cell>
          <cell r="G758">
            <v>324080.65000000002</v>
          </cell>
          <cell r="H758">
            <v>0</v>
          </cell>
          <cell r="J758">
            <v>602930</v>
          </cell>
          <cell r="K758">
            <v>0</v>
          </cell>
        </row>
        <row r="759">
          <cell r="E759" t="str">
            <v>777-20120501-222-093</v>
          </cell>
          <cell r="F759" t="str">
            <v>Labor Exp Subcontract Variable</v>
          </cell>
          <cell r="G759">
            <v>692914</v>
          </cell>
          <cell r="H759">
            <v>0</v>
          </cell>
          <cell r="J759">
            <v>1091539</v>
          </cell>
          <cell r="K759">
            <v>0</v>
          </cell>
        </row>
        <row r="760">
          <cell r="E760" t="str">
            <v>555-20120501-301-093</v>
          </cell>
          <cell r="F760" t="str">
            <v>Labor Exp Subcontract Variable</v>
          </cell>
          <cell r="G760">
            <v>1006365.27</v>
          </cell>
          <cell r="H760">
            <v>0</v>
          </cell>
          <cell r="J760">
            <v>1055982</v>
          </cell>
          <cell r="K760">
            <v>0</v>
          </cell>
        </row>
        <row r="761">
          <cell r="E761" t="str">
            <v>666-20120501-301-093</v>
          </cell>
          <cell r="F761" t="str">
            <v>Labor Exp Subcontract Variable</v>
          </cell>
          <cell r="G761">
            <v>1053324.73</v>
          </cell>
          <cell r="H761">
            <v>0</v>
          </cell>
          <cell r="J761">
            <v>1743881</v>
          </cell>
          <cell r="K761">
            <v>0</v>
          </cell>
        </row>
        <row r="762">
          <cell r="E762" t="str">
            <v>777-20120501-301-093</v>
          </cell>
          <cell r="F762" t="str">
            <v>Labor Exp Subcontract Variable</v>
          </cell>
          <cell r="G762">
            <v>1216692</v>
          </cell>
          <cell r="H762">
            <v>0</v>
          </cell>
          <cell r="J762">
            <v>448840</v>
          </cell>
          <cell r="K762">
            <v>0</v>
          </cell>
        </row>
        <row r="763">
          <cell r="E763" t="str">
            <v>555-20120501-302-093</v>
          </cell>
          <cell r="F763" t="str">
            <v>Labor Exp Subcontract Variable</v>
          </cell>
          <cell r="G763">
            <v>464930</v>
          </cell>
          <cell r="H763">
            <v>0</v>
          </cell>
          <cell r="J763">
            <v>431580</v>
          </cell>
          <cell r="K763">
            <v>0</v>
          </cell>
        </row>
        <row r="764">
          <cell r="E764" t="str">
            <v>555-20120501-303-093</v>
          </cell>
          <cell r="F764" t="str">
            <v>Labor Exp Subcontract Variable</v>
          </cell>
          <cell r="G764">
            <v>785640</v>
          </cell>
          <cell r="H764">
            <v>0</v>
          </cell>
          <cell r="J764">
            <v>731726</v>
          </cell>
          <cell r="K764">
            <v>0</v>
          </cell>
        </row>
        <row r="765">
          <cell r="E765" t="str">
            <v>555-20150201-202-093</v>
          </cell>
          <cell r="F765" t="str">
            <v>Personnel Training [External]</v>
          </cell>
          <cell r="G765">
            <v>0</v>
          </cell>
          <cell r="H765">
            <v>0</v>
          </cell>
          <cell r="J765">
            <v>15000</v>
          </cell>
          <cell r="K765">
            <v>0</v>
          </cell>
        </row>
        <row r="766">
          <cell r="E766" t="str">
            <v>555-20150201-203-093</v>
          </cell>
          <cell r="F766" t="str">
            <v>Personnel Training [External]</v>
          </cell>
          <cell r="G766">
            <v>14590.52</v>
          </cell>
          <cell r="H766">
            <v>0</v>
          </cell>
          <cell r="J766">
            <v>198050</v>
          </cell>
          <cell r="K766">
            <v>0</v>
          </cell>
        </row>
        <row r="767">
          <cell r="E767" t="str">
            <v>666-20150201-203-093</v>
          </cell>
          <cell r="F767" t="str">
            <v>Personnel Training [External]</v>
          </cell>
          <cell r="G767">
            <v>6809.48</v>
          </cell>
          <cell r="H767">
            <v>0</v>
          </cell>
          <cell r="J767">
            <v>0</v>
          </cell>
          <cell r="K767">
            <v>0</v>
          </cell>
        </row>
        <row r="768">
          <cell r="E768" t="str">
            <v>555-20150201-205-093</v>
          </cell>
          <cell r="F768" t="str">
            <v>Personnel Training [External]</v>
          </cell>
          <cell r="G768">
            <v>0</v>
          </cell>
          <cell r="H768">
            <v>0</v>
          </cell>
          <cell r="J768">
            <v>14000</v>
          </cell>
          <cell r="K768">
            <v>0</v>
          </cell>
        </row>
        <row r="769">
          <cell r="E769" t="str">
            <v>555-20150201-206-093</v>
          </cell>
          <cell r="F769" t="str">
            <v>Personnel Training [External]</v>
          </cell>
          <cell r="G769">
            <v>23522.1</v>
          </cell>
          <cell r="H769">
            <v>0</v>
          </cell>
          <cell r="J769">
            <v>0</v>
          </cell>
          <cell r="K769">
            <v>0</v>
          </cell>
        </row>
        <row r="770">
          <cell r="E770" t="str">
            <v>666-20150201-206-093</v>
          </cell>
          <cell r="F770" t="str">
            <v>Personnel Training [External]</v>
          </cell>
          <cell r="G770">
            <v>10977.9</v>
          </cell>
          <cell r="H770">
            <v>0</v>
          </cell>
          <cell r="J770">
            <v>0</v>
          </cell>
          <cell r="K770">
            <v>0</v>
          </cell>
        </row>
        <row r="771">
          <cell r="E771" t="str">
            <v>555-20150202-202-093</v>
          </cell>
          <cell r="F771" t="str">
            <v>Personnel Training [Internal]</v>
          </cell>
          <cell r="G771">
            <v>0</v>
          </cell>
          <cell r="H771">
            <v>0</v>
          </cell>
          <cell r="J771">
            <v>49055</v>
          </cell>
          <cell r="K771">
            <v>0</v>
          </cell>
        </row>
        <row r="772">
          <cell r="E772" t="str">
            <v>777-20150202-202-093</v>
          </cell>
          <cell r="F772" t="str">
            <v>Personnel Training [Internal]</v>
          </cell>
          <cell r="G772">
            <v>969</v>
          </cell>
          <cell r="H772">
            <v>0</v>
          </cell>
          <cell r="J772">
            <v>0</v>
          </cell>
          <cell r="K772">
            <v>0</v>
          </cell>
        </row>
        <row r="773">
          <cell r="E773" t="str">
            <v>555-20150202-203-093</v>
          </cell>
          <cell r="F773" t="str">
            <v>Personnel Training [Internal]</v>
          </cell>
          <cell r="G773">
            <v>85133.64</v>
          </cell>
          <cell r="H773">
            <v>0</v>
          </cell>
          <cell r="J773">
            <v>17850</v>
          </cell>
          <cell r="K773">
            <v>0</v>
          </cell>
        </row>
        <row r="774">
          <cell r="E774" t="str">
            <v>666-20150202-203-093</v>
          </cell>
          <cell r="F774" t="str">
            <v>Personnel Training [Internal]</v>
          </cell>
          <cell r="G774">
            <v>39732.36</v>
          </cell>
          <cell r="H774">
            <v>0</v>
          </cell>
          <cell r="J774">
            <v>0</v>
          </cell>
          <cell r="K774">
            <v>0</v>
          </cell>
        </row>
        <row r="775">
          <cell r="E775" t="str">
            <v>555-20150203-202-093</v>
          </cell>
          <cell r="F775" t="str">
            <v>Personnel Training [Overseas]</v>
          </cell>
          <cell r="G775">
            <v>30408.959999999999</v>
          </cell>
          <cell r="H775">
            <v>0</v>
          </cell>
          <cell r="J775">
            <v>0</v>
          </cell>
          <cell r="K775">
            <v>0</v>
          </cell>
        </row>
        <row r="776">
          <cell r="E776" t="str">
            <v>666-20150203-202-093</v>
          </cell>
          <cell r="F776" t="str">
            <v>Personnel Training [Overseas]</v>
          </cell>
          <cell r="G776">
            <v>14192.04</v>
          </cell>
          <cell r="H776">
            <v>0</v>
          </cell>
          <cell r="J776">
            <v>0</v>
          </cell>
          <cell r="K776">
            <v>0</v>
          </cell>
        </row>
        <row r="777">
          <cell r="E777" t="str">
            <v>555-20150203-203-093</v>
          </cell>
          <cell r="F777" t="str">
            <v>Personnel Training [Overseas]</v>
          </cell>
          <cell r="G777">
            <v>55369.81</v>
          </cell>
          <cell r="H777">
            <v>0</v>
          </cell>
          <cell r="J777">
            <v>0</v>
          </cell>
          <cell r="K777">
            <v>0</v>
          </cell>
        </row>
        <row r="778">
          <cell r="E778" t="str">
            <v>666-20150203-203-093</v>
          </cell>
          <cell r="F778" t="str">
            <v>Personnel Training [Overseas]</v>
          </cell>
          <cell r="G778">
            <v>25841.41</v>
          </cell>
          <cell r="H778">
            <v>0</v>
          </cell>
          <cell r="J778">
            <v>0</v>
          </cell>
          <cell r="K778">
            <v>0</v>
          </cell>
        </row>
        <row r="779">
          <cell r="E779" t="str">
            <v>555-20150203-204-093</v>
          </cell>
          <cell r="F779" t="str">
            <v>Personnel Training [Overseas]</v>
          </cell>
          <cell r="G779">
            <v>33871.699999999997</v>
          </cell>
          <cell r="H779">
            <v>0</v>
          </cell>
          <cell r="J779">
            <v>486000</v>
          </cell>
          <cell r="K779">
            <v>0</v>
          </cell>
        </row>
        <row r="780">
          <cell r="E780" t="str">
            <v>666-20150203-204-093</v>
          </cell>
          <cell r="F780" t="str">
            <v>Personnel Training [Overseas]</v>
          </cell>
          <cell r="G780">
            <v>15808.12</v>
          </cell>
          <cell r="H780">
            <v>0</v>
          </cell>
          <cell r="J780">
            <v>0</v>
          </cell>
          <cell r="K780">
            <v>0</v>
          </cell>
        </row>
        <row r="781">
          <cell r="E781" t="str">
            <v>555-20150203-205-093</v>
          </cell>
          <cell r="F781" t="str">
            <v>Personnel Training [Overseas]</v>
          </cell>
          <cell r="G781">
            <v>40203.699999999997</v>
          </cell>
          <cell r="H781">
            <v>0</v>
          </cell>
          <cell r="J781">
            <v>1163776.48</v>
          </cell>
          <cell r="K781">
            <v>0</v>
          </cell>
        </row>
        <row r="782">
          <cell r="E782" t="str">
            <v>666-20150203-205-093</v>
          </cell>
          <cell r="F782" t="str">
            <v>Personnel Training [Overseas]</v>
          </cell>
          <cell r="G782">
            <v>18763.3</v>
          </cell>
          <cell r="H782">
            <v>0</v>
          </cell>
          <cell r="J782">
            <v>0</v>
          </cell>
          <cell r="K782">
            <v>0</v>
          </cell>
        </row>
        <row r="783">
          <cell r="E783" t="str">
            <v>555-20150203-206-093</v>
          </cell>
          <cell r="F783" t="str">
            <v>Personnel Training [Overseas]</v>
          </cell>
          <cell r="G783">
            <v>60406.12</v>
          </cell>
          <cell r="H783">
            <v>0</v>
          </cell>
          <cell r="J783">
            <v>106422</v>
          </cell>
          <cell r="K783">
            <v>0</v>
          </cell>
        </row>
        <row r="784">
          <cell r="E784" t="str">
            <v>666-20150203-206-093</v>
          </cell>
          <cell r="F784" t="str">
            <v>Personnel Training [Overseas]</v>
          </cell>
          <cell r="G784">
            <v>28191.88</v>
          </cell>
          <cell r="H784">
            <v>0</v>
          </cell>
          <cell r="J784">
            <v>0</v>
          </cell>
          <cell r="K784">
            <v>0</v>
          </cell>
        </row>
        <row r="785">
          <cell r="E785" t="str">
            <v>555-20150203-301-093</v>
          </cell>
          <cell r="F785" t="str">
            <v>Personnel Training [Overseas]</v>
          </cell>
          <cell r="G785">
            <v>27912.21</v>
          </cell>
          <cell r="H785">
            <v>0</v>
          </cell>
          <cell r="J785">
            <v>143587</v>
          </cell>
          <cell r="K785">
            <v>0</v>
          </cell>
        </row>
        <row r="786">
          <cell r="E786" t="str">
            <v>666-20150203-301-093</v>
          </cell>
          <cell r="F786" t="str">
            <v>Personnel Training [Overseas]</v>
          </cell>
          <cell r="G786">
            <v>13026.79</v>
          </cell>
          <cell r="H786">
            <v>0</v>
          </cell>
          <cell r="J786">
            <v>0</v>
          </cell>
          <cell r="K786">
            <v>0</v>
          </cell>
        </row>
        <row r="787">
          <cell r="E787" t="str">
            <v>777-20150301-202-093</v>
          </cell>
          <cell r="F787" t="str">
            <v>Meals (Non Travel)</v>
          </cell>
          <cell r="G787">
            <v>0</v>
          </cell>
          <cell r="H787">
            <v>0</v>
          </cell>
          <cell r="J787">
            <v>23051</v>
          </cell>
          <cell r="K787">
            <v>0</v>
          </cell>
        </row>
        <row r="788">
          <cell r="E788" t="str">
            <v>555-20150401-201-093</v>
          </cell>
          <cell r="F788" t="str">
            <v>Entertainment &amp; Recreation (Non Travel)</v>
          </cell>
          <cell r="G788">
            <v>190.9</v>
          </cell>
          <cell r="H788">
            <v>0</v>
          </cell>
          <cell r="J788">
            <v>0</v>
          </cell>
          <cell r="K788">
            <v>0</v>
          </cell>
        </row>
        <row r="789">
          <cell r="E789" t="str">
            <v>666-20150401-201-093</v>
          </cell>
          <cell r="F789" t="str">
            <v>Entertainment &amp; Recreation (Non Travel)</v>
          </cell>
          <cell r="G789">
            <v>89.1</v>
          </cell>
          <cell r="H789">
            <v>0</v>
          </cell>
          <cell r="J789">
            <v>0</v>
          </cell>
          <cell r="K789">
            <v>0</v>
          </cell>
        </row>
        <row r="790">
          <cell r="E790" t="str">
            <v>777-20150401-201-093</v>
          </cell>
          <cell r="F790" t="str">
            <v>Entertainment &amp; Recreation (Non Travel)</v>
          </cell>
          <cell r="G790">
            <v>8705</v>
          </cell>
          <cell r="H790">
            <v>0</v>
          </cell>
          <cell r="J790">
            <v>0</v>
          </cell>
          <cell r="K790">
            <v>0</v>
          </cell>
        </row>
        <row r="791">
          <cell r="E791" t="str">
            <v>555-20150401-202-093</v>
          </cell>
          <cell r="F791" t="str">
            <v>Entertainment &amp; Recreation (Non Travel)</v>
          </cell>
          <cell r="G791">
            <v>12015.36</v>
          </cell>
          <cell r="H791">
            <v>0</v>
          </cell>
          <cell r="J791">
            <v>27060</v>
          </cell>
          <cell r="K791">
            <v>0</v>
          </cell>
        </row>
        <row r="792">
          <cell r="E792" t="str">
            <v>666-20150401-202-093</v>
          </cell>
          <cell r="F792" t="str">
            <v>Entertainment &amp; Recreation (Non Travel)</v>
          </cell>
          <cell r="G792">
            <v>5607.64</v>
          </cell>
          <cell r="H792">
            <v>0</v>
          </cell>
          <cell r="J792">
            <v>0</v>
          </cell>
          <cell r="K792">
            <v>0</v>
          </cell>
        </row>
        <row r="793">
          <cell r="E793" t="str">
            <v>777-20150401-202-093</v>
          </cell>
          <cell r="F793" t="str">
            <v>Entertainment &amp; Recreation (Non Travel)</v>
          </cell>
          <cell r="G793">
            <v>482886</v>
          </cell>
          <cell r="H793">
            <v>0</v>
          </cell>
          <cell r="J793">
            <v>717239</v>
          </cell>
          <cell r="K793">
            <v>0</v>
          </cell>
        </row>
        <row r="794">
          <cell r="E794" t="str">
            <v>555-20150401-203-093</v>
          </cell>
          <cell r="F794" t="str">
            <v>Entertainment &amp; Recreation (Non Travel)</v>
          </cell>
          <cell r="G794">
            <v>101064.58</v>
          </cell>
          <cell r="H794">
            <v>0</v>
          </cell>
          <cell r="J794">
            <v>98425</v>
          </cell>
          <cell r="K794">
            <v>0</v>
          </cell>
        </row>
        <row r="795">
          <cell r="E795" t="str">
            <v>666-20150401-203-093</v>
          </cell>
          <cell r="F795" t="str">
            <v>Entertainment &amp; Recreation (Non Travel)</v>
          </cell>
          <cell r="G795">
            <v>47167.42</v>
          </cell>
          <cell r="H795">
            <v>0</v>
          </cell>
          <cell r="J795">
            <v>0</v>
          </cell>
          <cell r="K795">
            <v>0</v>
          </cell>
        </row>
        <row r="796">
          <cell r="E796" t="str">
            <v>777-20150401-203-093</v>
          </cell>
          <cell r="F796" t="str">
            <v>Entertainment &amp; Recreation (Non Travel)</v>
          </cell>
          <cell r="G796">
            <v>106620</v>
          </cell>
          <cell r="H796">
            <v>0</v>
          </cell>
          <cell r="J796">
            <v>89149</v>
          </cell>
          <cell r="K796">
            <v>0</v>
          </cell>
        </row>
        <row r="797">
          <cell r="E797" t="str">
            <v>777-20150401-204-093</v>
          </cell>
          <cell r="F797" t="str">
            <v>Entertainment &amp; Recreation (Non Travel)</v>
          </cell>
          <cell r="G797">
            <v>0</v>
          </cell>
          <cell r="H797">
            <v>0</v>
          </cell>
          <cell r="J797">
            <v>735</v>
          </cell>
          <cell r="K797">
            <v>0</v>
          </cell>
        </row>
        <row r="798">
          <cell r="E798" t="str">
            <v>555-20150401-205-093</v>
          </cell>
          <cell r="F798" t="str">
            <v>Entertainment &amp; Recreation (Non Travel)</v>
          </cell>
          <cell r="G798">
            <v>43346.12</v>
          </cell>
          <cell r="H798">
            <v>0</v>
          </cell>
          <cell r="J798">
            <v>27033</v>
          </cell>
          <cell r="K798">
            <v>0</v>
          </cell>
        </row>
        <row r="799">
          <cell r="E799" t="str">
            <v>666-20150401-205-093</v>
          </cell>
          <cell r="F799" t="str">
            <v>Entertainment &amp; Recreation (Non Travel)</v>
          </cell>
          <cell r="G799">
            <v>20229.88</v>
          </cell>
          <cell r="H799">
            <v>0</v>
          </cell>
          <cell r="J799">
            <v>0</v>
          </cell>
          <cell r="K799">
            <v>0</v>
          </cell>
        </row>
        <row r="800">
          <cell r="E800" t="str">
            <v>777-20150401-205-093</v>
          </cell>
          <cell r="F800" t="str">
            <v>Entertainment &amp; Recreation (Non Travel)</v>
          </cell>
          <cell r="G800">
            <v>242750</v>
          </cell>
          <cell r="H800">
            <v>0</v>
          </cell>
          <cell r="J800">
            <v>5534</v>
          </cell>
          <cell r="K800">
            <v>0</v>
          </cell>
        </row>
        <row r="801">
          <cell r="E801" t="str">
            <v>555-20150401-206-093</v>
          </cell>
          <cell r="F801" t="str">
            <v>Entertainment &amp; Recreation (Non Travel)</v>
          </cell>
          <cell r="G801">
            <v>643.62</v>
          </cell>
          <cell r="H801">
            <v>0</v>
          </cell>
          <cell r="J801">
            <v>585</v>
          </cell>
          <cell r="K801">
            <v>0</v>
          </cell>
        </row>
        <row r="802">
          <cell r="E802" t="str">
            <v>666-20150401-206-093</v>
          </cell>
          <cell r="F802" t="str">
            <v>Entertainment &amp; Recreation (Non Travel)</v>
          </cell>
          <cell r="G802">
            <v>300.38</v>
          </cell>
          <cell r="H802">
            <v>0</v>
          </cell>
          <cell r="J802">
            <v>0</v>
          </cell>
          <cell r="K802">
            <v>0</v>
          </cell>
        </row>
        <row r="803">
          <cell r="E803" t="str">
            <v>777-20150401-206-093</v>
          </cell>
          <cell r="F803" t="str">
            <v>Entertainment &amp; Recreation (Non Travel)</v>
          </cell>
          <cell r="G803">
            <v>1928</v>
          </cell>
          <cell r="H803">
            <v>0</v>
          </cell>
          <cell r="J803">
            <v>6935</v>
          </cell>
          <cell r="K803">
            <v>0</v>
          </cell>
        </row>
        <row r="804">
          <cell r="E804" t="str">
            <v>777-20150401-208-093</v>
          </cell>
          <cell r="F804" t="str">
            <v>Entertainment &amp; Recreation (Non Travel)</v>
          </cell>
          <cell r="G804">
            <v>0</v>
          </cell>
          <cell r="H804">
            <v>0</v>
          </cell>
          <cell r="J804">
            <v>70</v>
          </cell>
          <cell r="K804">
            <v>0</v>
          </cell>
        </row>
        <row r="805">
          <cell r="E805" t="str">
            <v>555-20150401-301-093</v>
          </cell>
          <cell r="F805" t="str">
            <v>Entertainment &amp; Recreation (Non Travel)</v>
          </cell>
          <cell r="G805">
            <v>0</v>
          </cell>
          <cell r="H805">
            <v>0</v>
          </cell>
          <cell r="J805">
            <v>6644</v>
          </cell>
          <cell r="K805">
            <v>0</v>
          </cell>
        </row>
        <row r="806">
          <cell r="E806" t="str">
            <v>777-20150401-301-093</v>
          </cell>
          <cell r="F806" t="str">
            <v>Entertainment &amp; Recreation (Non Travel)</v>
          </cell>
          <cell r="G806">
            <v>3975</v>
          </cell>
          <cell r="H806">
            <v>0</v>
          </cell>
          <cell r="J806">
            <v>0</v>
          </cell>
          <cell r="K806">
            <v>0</v>
          </cell>
        </row>
        <row r="807">
          <cell r="E807" t="str">
            <v>777-20150501-203-093</v>
          </cell>
          <cell r="F807" t="str">
            <v>Housing Facilities</v>
          </cell>
          <cell r="G807">
            <v>0</v>
          </cell>
          <cell r="H807">
            <v>0</v>
          </cell>
          <cell r="J807">
            <v>28940.71</v>
          </cell>
          <cell r="K807">
            <v>0</v>
          </cell>
        </row>
        <row r="808">
          <cell r="E808" t="str">
            <v>777-20150501-205-093</v>
          </cell>
          <cell r="F808" t="str">
            <v>Housing Facilities</v>
          </cell>
          <cell r="G808">
            <v>58751.27</v>
          </cell>
          <cell r="H808">
            <v>0</v>
          </cell>
          <cell r="J808">
            <v>34149.769999999997</v>
          </cell>
          <cell r="K808">
            <v>0</v>
          </cell>
        </row>
        <row r="809">
          <cell r="E809" t="str">
            <v>777-20150501-208-093</v>
          </cell>
          <cell r="F809" t="str">
            <v>Housing Facilities</v>
          </cell>
          <cell r="G809">
            <v>0</v>
          </cell>
          <cell r="H809">
            <v>0</v>
          </cell>
          <cell r="J809">
            <v>28940.71</v>
          </cell>
          <cell r="K809">
            <v>0</v>
          </cell>
        </row>
        <row r="810">
          <cell r="E810" t="str">
            <v>777-20150501-301-093</v>
          </cell>
          <cell r="F810" t="str">
            <v>Housing Facilities</v>
          </cell>
          <cell r="G810">
            <v>37593.199999999997</v>
          </cell>
          <cell r="H810">
            <v>0</v>
          </cell>
          <cell r="J810">
            <v>50904.11</v>
          </cell>
          <cell r="K810">
            <v>0</v>
          </cell>
        </row>
        <row r="811">
          <cell r="E811" t="str">
            <v>555-20150801-202-093</v>
          </cell>
          <cell r="F811" t="str">
            <v>Medical</v>
          </cell>
          <cell r="G811">
            <v>47087.15</v>
          </cell>
          <cell r="H811">
            <v>0</v>
          </cell>
          <cell r="J811">
            <v>15865</v>
          </cell>
          <cell r="K811">
            <v>0</v>
          </cell>
        </row>
        <row r="812">
          <cell r="E812" t="str">
            <v>666-20150801-202-093</v>
          </cell>
          <cell r="F812" t="str">
            <v>Medical</v>
          </cell>
          <cell r="G812">
            <v>21975.85</v>
          </cell>
          <cell r="H812">
            <v>0</v>
          </cell>
          <cell r="J812">
            <v>0</v>
          </cell>
          <cell r="K812">
            <v>0</v>
          </cell>
        </row>
        <row r="813">
          <cell r="E813" t="str">
            <v>777-20150801-202-093</v>
          </cell>
          <cell r="F813" t="str">
            <v>Medical</v>
          </cell>
          <cell r="G813">
            <v>30000</v>
          </cell>
          <cell r="H813">
            <v>0</v>
          </cell>
          <cell r="J813">
            <v>22292</v>
          </cell>
          <cell r="K813">
            <v>0</v>
          </cell>
        </row>
        <row r="814">
          <cell r="E814" t="str">
            <v>555-20150801-203-093</v>
          </cell>
          <cell r="F814" t="str">
            <v>Medical</v>
          </cell>
          <cell r="G814">
            <v>33917.5</v>
          </cell>
          <cell r="H814">
            <v>0</v>
          </cell>
          <cell r="J814">
            <v>172625</v>
          </cell>
          <cell r="K814">
            <v>0</v>
          </cell>
        </row>
        <row r="815">
          <cell r="E815" t="str">
            <v>666-20150801-203-093</v>
          </cell>
          <cell r="F815" t="str">
            <v>Medical</v>
          </cell>
          <cell r="G815">
            <v>15829.5</v>
          </cell>
          <cell r="H815">
            <v>0</v>
          </cell>
          <cell r="J815">
            <v>0</v>
          </cell>
          <cell r="K815">
            <v>0</v>
          </cell>
        </row>
        <row r="816">
          <cell r="E816" t="str">
            <v>777-20150801-203-093</v>
          </cell>
          <cell r="F816" t="str">
            <v>Medical</v>
          </cell>
          <cell r="G816">
            <v>35899</v>
          </cell>
          <cell r="H816">
            <v>0</v>
          </cell>
          <cell r="J816">
            <v>35583</v>
          </cell>
          <cell r="K816">
            <v>0</v>
          </cell>
        </row>
        <row r="817">
          <cell r="E817" t="str">
            <v>555-20150801-204-093</v>
          </cell>
          <cell r="F817" t="str">
            <v>Medical</v>
          </cell>
          <cell r="G817">
            <v>29338.54</v>
          </cell>
          <cell r="H817">
            <v>0</v>
          </cell>
          <cell r="J817">
            <v>0</v>
          </cell>
          <cell r="K817">
            <v>0</v>
          </cell>
        </row>
        <row r="818">
          <cell r="E818" t="str">
            <v>666-20150801-204-093</v>
          </cell>
          <cell r="F818" t="str">
            <v>Medical</v>
          </cell>
          <cell r="G818">
            <v>13692.46</v>
          </cell>
          <cell r="H818">
            <v>0</v>
          </cell>
          <cell r="J818">
            <v>0</v>
          </cell>
          <cell r="K818">
            <v>0</v>
          </cell>
        </row>
        <row r="819">
          <cell r="E819" t="str">
            <v>555-20150801-205-093</v>
          </cell>
          <cell r="F819" t="str">
            <v>Medical</v>
          </cell>
          <cell r="G819">
            <v>77249.990000000005</v>
          </cell>
          <cell r="H819">
            <v>0</v>
          </cell>
          <cell r="J819">
            <v>0</v>
          </cell>
          <cell r="K819">
            <v>0</v>
          </cell>
        </row>
        <row r="820">
          <cell r="E820" t="str">
            <v>666-20150801-205-093</v>
          </cell>
          <cell r="F820" t="str">
            <v>Medical</v>
          </cell>
          <cell r="G820">
            <v>36053.01</v>
          </cell>
          <cell r="H820">
            <v>0</v>
          </cell>
          <cell r="J820">
            <v>0</v>
          </cell>
          <cell r="K820">
            <v>0</v>
          </cell>
        </row>
        <row r="821">
          <cell r="E821" t="str">
            <v>777-20150801-205-093</v>
          </cell>
          <cell r="F821" t="str">
            <v>Medical</v>
          </cell>
          <cell r="G821">
            <v>44513</v>
          </cell>
          <cell r="H821">
            <v>0</v>
          </cell>
          <cell r="J821">
            <v>55500</v>
          </cell>
          <cell r="K821">
            <v>0</v>
          </cell>
        </row>
        <row r="822">
          <cell r="E822" t="str">
            <v>555-20150801-206-093</v>
          </cell>
          <cell r="F822" t="str">
            <v>Medical</v>
          </cell>
          <cell r="G822">
            <v>35859.269999999997</v>
          </cell>
          <cell r="H822">
            <v>0</v>
          </cell>
          <cell r="J822">
            <v>12000</v>
          </cell>
          <cell r="K822">
            <v>0</v>
          </cell>
        </row>
        <row r="823">
          <cell r="E823" t="str">
            <v>666-20150801-206-093</v>
          </cell>
          <cell r="F823" t="str">
            <v>Medical</v>
          </cell>
          <cell r="G823">
            <v>16735.73</v>
          </cell>
          <cell r="H823">
            <v>0</v>
          </cell>
          <cell r="J823">
            <v>0</v>
          </cell>
          <cell r="K823">
            <v>0</v>
          </cell>
        </row>
        <row r="824">
          <cell r="E824" t="str">
            <v>555-20150801-301-093</v>
          </cell>
          <cell r="F824" t="str">
            <v>Medical</v>
          </cell>
          <cell r="G824">
            <v>51463.63</v>
          </cell>
          <cell r="H824">
            <v>0</v>
          </cell>
          <cell r="J824">
            <v>35973</v>
          </cell>
          <cell r="K824">
            <v>0</v>
          </cell>
        </row>
        <row r="825">
          <cell r="E825" t="str">
            <v>666-20150801-301-093</v>
          </cell>
          <cell r="F825" t="str">
            <v>Medical</v>
          </cell>
          <cell r="G825">
            <v>24018.37</v>
          </cell>
          <cell r="H825">
            <v>0</v>
          </cell>
          <cell r="J825">
            <v>0</v>
          </cell>
          <cell r="K825">
            <v>0</v>
          </cell>
        </row>
        <row r="826">
          <cell r="E826" t="str">
            <v>777-20150801-301-093</v>
          </cell>
          <cell r="F826" t="str">
            <v>Medical</v>
          </cell>
          <cell r="G826">
            <v>0</v>
          </cell>
          <cell r="H826">
            <v>0</v>
          </cell>
          <cell r="J826">
            <v>5100</v>
          </cell>
          <cell r="K826">
            <v>0</v>
          </cell>
        </row>
        <row r="827">
          <cell r="E827" t="str">
            <v>555-20151001-202-093</v>
          </cell>
          <cell r="F827" t="str">
            <v>Employee Relations</v>
          </cell>
          <cell r="G827">
            <v>186868.43</v>
          </cell>
          <cell r="H827">
            <v>0</v>
          </cell>
          <cell r="J827">
            <v>68754</v>
          </cell>
          <cell r="K827">
            <v>0</v>
          </cell>
        </row>
        <row r="828">
          <cell r="E828" t="str">
            <v>666-20151001-202-093</v>
          </cell>
          <cell r="F828" t="str">
            <v>Employee Relations</v>
          </cell>
          <cell r="G828">
            <v>87212.57</v>
          </cell>
          <cell r="H828">
            <v>0</v>
          </cell>
          <cell r="J828">
            <v>0</v>
          </cell>
          <cell r="K828">
            <v>0</v>
          </cell>
        </row>
        <row r="829">
          <cell r="E829" t="str">
            <v>555-20151001-203-093</v>
          </cell>
          <cell r="F829" t="str">
            <v>Employee Relations</v>
          </cell>
          <cell r="G829">
            <v>1399327</v>
          </cell>
          <cell r="H829">
            <v>0</v>
          </cell>
          <cell r="J829">
            <v>169715</v>
          </cell>
          <cell r="K829">
            <v>0</v>
          </cell>
        </row>
        <row r="830">
          <cell r="E830" t="str">
            <v>666-20151001-203-093</v>
          </cell>
          <cell r="F830" t="str">
            <v>Employee Relations</v>
          </cell>
          <cell r="G830">
            <v>653074</v>
          </cell>
          <cell r="H830">
            <v>0</v>
          </cell>
          <cell r="J830">
            <v>0</v>
          </cell>
          <cell r="K830">
            <v>0</v>
          </cell>
        </row>
        <row r="831">
          <cell r="E831" t="str">
            <v>555-20050101-301-094</v>
          </cell>
          <cell r="F831" t="str">
            <v>Grinding Media</v>
          </cell>
          <cell r="G831">
            <v>695554.5</v>
          </cell>
          <cell r="H831">
            <v>0</v>
          </cell>
          <cell r="J831">
            <v>6348680</v>
          </cell>
          <cell r="K831">
            <v>0</v>
          </cell>
        </row>
        <row r="832">
          <cell r="E832" t="str">
            <v>666-20050101-301-094</v>
          </cell>
          <cell r="F832" t="str">
            <v>Grinding Media</v>
          </cell>
          <cell r="G832">
            <v>8000232.2300000004</v>
          </cell>
          <cell r="H832">
            <v>0</v>
          </cell>
          <cell r="J832">
            <v>7917625</v>
          </cell>
          <cell r="K832">
            <v>0</v>
          </cell>
        </row>
        <row r="833">
          <cell r="E833" t="str">
            <v>777-20050101-301-094</v>
          </cell>
          <cell r="F833" t="str">
            <v>Grinding Media</v>
          </cell>
          <cell r="G833">
            <v>4567257.3</v>
          </cell>
          <cell r="H833">
            <v>0</v>
          </cell>
          <cell r="J833">
            <v>4773896.84</v>
          </cell>
          <cell r="K833">
            <v>0</v>
          </cell>
        </row>
        <row r="834">
          <cell r="E834" t="str">
            <v>555-20050101-302-094</v>
          </cell>
          <cell r="F834" t="str">
            <v>Grinding Media</v>
          </cell>
          <cell r="G834">
            <v>11219580.449999999</v>
          </cell>
          <cell r="H834">
            <v>0</v>
          </cell>
          <cell r="J834">
            <v>1579422</v>
          </cell>
          <cell r="K834">
            <v>0</v>
          </cell>
        </row>
        <row r="835">
          <cell r="E835" t="str">
            <v>555-20050101-303-094</v>
          </cell>
          <cell r="F835" t="str">
            <v>Grinding Media</v>
          </cell>
          <cell r="G835">
            <v>695274.5</v>
          </cell>
          <cell r="H835">
            <v>0</v>
          </cell>
          <cell r="J835">
            <v>2424204</v>
          </cell>
          <cell r="K835">
            <v>0</v>
          </cell>
        </row>
        <row r="836">
          <cell r="E836" t="str">
            <v>555-20050401-301-094</v>
          </cell>
          <cell r="F836" t="str">
            <v>Liner Plates</v>
          </cell>
          <cell r="G836">
            <v>6810725.3600000003</v>
          </cell>
          <cell r="H836">
            <v>0</v>
          </cell>
          <cell r="J836">
            <v>0</v>
          </cell>
          <cell r="K836">
            <v>0</v>
          </cell>
        </row>
        <row r="837">
          <cell r="E837" t="str">
            <v>666-20050401-301-094</v>
          </cell>
          <cell r="F837" t="str">
            <v>Liner Plates</v>
          </cell>
          <cell r="G837">
            <v>13268792.77</v>
          </cell>
          <cell r="H837">
            <v>0</v>
          </cell>
          <cell r="J837">
            <v>4500</v>
          </cell>
          <cell r="K837">
            <v>0</v>
          </cell>
        </row>
        <row r="838">
          <cell r="E838" t="str">
            <v>777-20050401-301-094</v>
          </cell>
          <cell r="F838" t="str">
            <v>Liner Plates</v>
          </cell>
          <cell r="G838">
            <v>6368236.6600000001</v>
          </cell>
          <cell r="H838">
            <v>0</v>
          </cell>
          <cell r="J838">
            <v>0</v>
          </cell>
          <cell r="K838">
            <v>0</v>
          </cell>
        </row>
        <row r="839">
          <cell r="E839" t="str">
            <v>555-20050401-302-094</v>
          </cell>
          <cell r="F839" t="str">
            <v>Liner Plates</v>
          </cell>
          <cell r="G839">
            <v>106800</v>
          </cell>
          <cell r="H839">
            <v>0</v>
          </cell>
          <cell r="J839">
            <v>1436917.02</v>
          </cell>
          <cell r="K839">
            <v>0</v>
          </cell>
        </row>
        <row r="840">
          <cell r="E840" t="str">
            <v>555-20050401-303-094</v>
          </cell>
          <cell r="F840" t="str">
            <v>Liner Plates</v>
          </cell>
          <cell r="G840">
            <v>1200</v>
          </cell>
          <cell r="H840">
            <v>0</v>
          </cell>
          <cell r="J840">
            <v>6810978.8099999996</v>
          </cell>
          <cell r="K840">
            <v>0</v>
          </cell>
        </row>
        <row r="841">
          <cell r="E841" t="str">
            <v>555-20060701-205-094</v>
          </cell>
          <cell r="F841" t="str">
            <v>Small Tools &amp; Equipment</v>
          </cell>
          <cell r="G841">
            <v>450373.5</v>
          </cell>
          <cell r="H841">
            <v>0</v>
          </cell>
          <cell r="J841">
            <v>425814</v>
          </cell>
          <cell r="K841">
            <v>0</v>
          </cell>
        </row>
        <row r="842">
          <cell r="E842" t="str">
            <v>666-20060701-205-094</v>
          </cell>
          <cell r="F842" t="str">
            <v>Small Tools &amp; Equipment</v>
          </cell>
          <cell r="G842">
            <v>26460</v>
          </cell>
          <cell r="H842">
            <v>0</v>
          </cell>
          <cell r="J842">
            <v>128165</v>
          </cell>
          <cell r="K842">
            <v>0</v>
          </cell>
        </row>
        <row r="843">
          <cell r="E843" t="str">
            <v>777-20060701-205-094</v>
          </cell>
          <cell r="F843" t="str">
            <v>Small Tools &amp; Equipment</v>
          </cell>
          <cell r="G843">
            <v>529008</v>
          </cell>
          <cell r="H843">
            <v>0</v>
          </cell>
          <cell r="J843">
            <v>529830.69999999995</v>
          </cell>
          <cell r="K843">
            <v>0</v>
          </cell>
        </row>
        <row r="844">
          <cell r="E844" t="str">
            <v>666-20060701-301-094</v>
          </cell>
          <cell r="F844" t="str">
            <v>Small Tools &amp; Equipment</v>
          </cell>
          <cell r="G844">
            <v>167135</v>
          </cell>
          <cell r="H844">
            <v>0</v>
          </cell>
          <cell r="J844">
            <v>5110</v>
          </cell>
          <cell r="K844">
            <v>0</v>
          </cell>
        </row>
        <row r="845">
          <cell r="E845" t="str">
            <v>777-20060701-301-094</v>
          </cell>
          <cell r="F845" t="str">
            <v>Small Tools &amp; Equipment</v>
          </cell>
          <cell r="G845">
            <v>73450</v>
          </cell>
          <cell r="H845">
            <v>0</v>
          </cell>
          <cell r="J845">
            <v>89400</v>
          </cell>
          <cell r="K845">
            <v>0</v>
          </cell>
        </row>
        <row r="846">
          <cell r="E846" t="str">
            <v>555-20120501-205-094</v>
          </cell>
          <cell r="F846" t="str">
            <v>Labor Exp Subcontract Variable</v>
          </cell>
          <cell r="G846">
            <v>1003255.06</v>
          </cell>
          <cell r="H846">
            <v>0</v>
          </cell>
          <cell r="J846">
            <v>589513</v>
          </cell>
          <cell r="K846">
            <v>0</v>
          </cell>
        </row>
        <row r="847">
          <cell r="E847" t="str">
            <v>666-20120501-205-094</v>
          </cell>
          <cell r="F847" t="str">
            <v>Labor Exp Subcontract Variable</v>
          </cell>
          <cell r="G847">
            <v>468224.94</v>
          </cell>
          <cell r="H847">
            <v>0</v>
          </cell>
          <cell r="J847">
            <v>220567</v>
          </cell>
          <cell r="K847">
            <v>0</v>
          </cell>
        </row>
        <row r="848">
          <cell r="E848" t="str">
            <v>777-20120501-205-094</v>
          </cell>
          <cell r="F848" t="str">
            <v>Labor Exp Subcontract Variable</v>
          </cell>
          <cell r="G848">
            <v>559353</v>
          </cell>
          <cell r="H848">
            <v>0</v>
          </cell>
          <cell r="J848">
            <v>460069</v>
          </cell>
          <cell r="K848">
            <v>0</v>
          </cell>
        </row>
        <row r="849">
          <cell r="E849" t="str">
            <v>555-20130101-205-094</v>
          </cell>
          <cell r="F849" t="str">
            <v>Salaries</v>
          </cell>
          <cell r="G849">
            <v>14911723.82</v>
          </cell>
          <cell r="H849">
            <v>0</v>
          </cell>
          <cell r="J849">
            <v>14363198.5</v>
          </cell>
          <cell r="K849">
            <v>0</v>
          </cell>
        </row>
        <row r="850">
          <cell r="E850" t="str">
            <v>666-20130101-205-094</v>
          </cell>
          <cell r="F850" t="str">
            <v>Salaries</v>
          </cell>
          <cell r="G850">
            <v>6959387.6799999997</v>
          </cell>
          <cell r="H850">
            <v>0</v>
          </cell>
          <cell r="J850">
            <v>3981485.5</v>
          </cell>
          <cell r="K850">
            <v>0</v>
          </cell>
        </row>
        <row r="851">
          <cell r="E851" t="str">
            <v>777-20130101-205-094</v>
          </cell>
          <cell r="F851" t="str">
            <v>Salaries</v>
          </cell>
          <cell r="G851">
            <v>1641582</v>
          </cell>
          <cell r="H851">
            <v>0</v>
          </cell>
          <cell r="J851">
            <v>1689365</v>
          </cell>
          <cell r="K851">
            <v>0</v>
          </cell>
        </row>
        <row r="852">
          <cell r="E852" t="str">
            <v>555-20130201-205-094</v>
          </cell>
          <cell r="F852" t="str">
            <v>Leave Pay</v>
          </cell>
          <cell r="G852">
            <v>405497.14</v>
          </cell>
          <cell r="H852">
            <v>0</v>
          </cell>
          <cell r="J852">
            <v>319975</v>
          </cell>
          <cell r="K852">
            <v>0</v>
          </cell>
        </row>
        <row r="853">
          <cell r="E853" t="str">
            <v>666-20130201-205-094</v>
          </cell>
          <cell r="F853" t="str">
            <v>Leave Pay</v>
          </cell>
          <cell r="G853">
            <v>189247.86</v>
          </cell>
          <cell r="H853">
            <v>0</v>
          </cell>
          <cell r="J853">
            <v>55090</v>
          </cell>
          <cell r="K853">
            <v>0</v>
          </cell>
        </row>
        <row r="854">
          <cell r="E854" t="str">
            <v>777-20130201-205-094</v>
          </cell>
          <cell r="F854" t="str">
            <v>Leave Pay</v>
          </cell>
          <cell r="G854">
            <v>142799</v>
          </cell>
          <cell r="H854">
            <v>0</v>
          </cell>
          <cell r="J854">
            <v>90054</v>
          </cell>
          <cell r="K854">
            <v>0</v>
          </cell>
        </row>
        <row r="855">
          <cell r="E855" t="str">
            <v>555-20130301-205-094</v>
          </cell>
          <cell r="F855" t="str">
            <v>Overtime</v>
          </cell>
          <cell r="G855">
            <v>746506.23</v>
          </cell>
          <cell r="H855">
            <v>0</v>
          </cell>
          <cell r="J855">
            <v>1100093</v>
          </cell>
          <cell r="K855">
            <v>0</v>
          </cell>
        </row>
        <row r="856">
          <cell r="E856" t="str">
            <v>666-20130301-205-094</v>
          </cell>
          <cell r="F856" t="str">
            <v>Overtime</v>
          </cell>
          <cell r="G856">
            <v>348398.77</v>
          </cell>
          <cell r="H856">
            <v>0</v>
          </cell>
          <cell r="J856">
            <v>134425</v>
          </cell>
          <cell r="K856">
            <v>0</v>
          </cell>
        </row>
        <row r="857">
          <cell r="E857" t="str">
            <v>777-20130301-205-094</v>
          </cell>
          <cell r="F857" t="str">
            <v>Overtime</v>
          </cell>
          <cell r="G857">
            <v>241178</v>
          </cell>
          <cell r="H857">
            <v>0</v>
          </cell>
          <cell r="J857">
            <v>347929</v>
          </cell>
          <cell r="K857">
            <v>0</v>
          </cell>
        </row>
        <row r="858">
          <cell r="E858" t="str">
            <v>555-20130401-205-094</v>
          </cell>
          <cell r="F858" t="str">
            <v>WPP Fund</v>
          </cell>
          <cell r="G858">
            <v>0</v>
          </cell>
          <cell r="H858">
            <v>0</v>
          </cell>
          <cell r="J858">
            <v>4175061</v>
          </cell>
          <cell r="K858">
            <v>0</v>
          </cell>
        </row>
        <row r="859">
          <cell r="E859" t="str">
            <v>666-20130401-205-094</v>
          </cell>
          <cell r="F859" t="str">
            <v>WPP Fund</v>
          </cell>
          <cell r="G859">
            <v>0</v>
          </cell>
          <cell r="H859">
            <v>0</v>
          </cell>
          <cell r="J859">
            <v>1157329</v>
          </cell>
          <cell r="K859">
            <v>0</v>
          </cell>
        </row>
        <row r="860">
          <cell r="E860" t="str">
            <v>777-20130401-205-094</v>
          </cell>
          <cell r="F860" t="str">
            <v>WPP Fund</v>
          </cell>
          <cell r="G860">
            <v>0</v>
          </cell>
          <cell r="H860">
            <v>0</v>
          </cell>
          <cell r="J860">
            <v>491061</v>
          </cell>
          <cell r="K860">
            <v>0</v>
          </cell>
        </row>
        <row r="861">
          <cell r="E861" t="str">
            <v>555-20130501-205-094</v>
          </cell>
          <cell r="F861" t="str">
            <v>Incentive Own</v>
          </cell>
          <cell r="G861">
            <v>2743931.49</v>
          </cell>
          <cell r="H861">
            <v>0</v>
          </cell>
          <cell r="J861">
            <v>1680000</v>
          </cell>
          <cell r="K861">
            <v>0</v>
          </cell>
        </row>
        <row r="862">
          <cell r="E862" t="str">
            <v>666-20130501-205-094</v>
          </cell>
          <cell r="F862" t="str">
            <v>Incentive Own</v>
          </cell>
          <cell r="G862">
            <v>1226068.51</v>
          </cell>
          <cell r="H862">
            <v>0</v>
          </cell>
          <cell r="J862">
            <v>300000</v>
          </cell>
          <cell r="K862">
            <v>0</v>
          </cell>
        </row>
        <row r="863">
          <cell r="E863" t="str">
            <v>777-20130501-205-094</v>
          </cell>
          <cell r="F863" t="str">
            <v>Incentive Own</v>
          </cell>
          <cell r="G863">
            <v>742500</v>
          </cell>
          <cell r="H863">
            <v>0</v>
          </cell>
          <cell r="J863">
            <v>495000</v>
          </cell>
          <cell r="K863">
            <v>0</v>
          </cell>
        </row>
        <row r="864">
          <cell r="E864" t="str">
            <v>555-20130701-205-094</v>
          </cell>
          <cell r="F864" t="str">
            <v>Travelling Expenses</v>
          </cell>
          <cell r="G864">
            <v>39629.620000000003</v>
          </cell>
          <cell r="H864">
            <v>0</v>
          </cell>
          <cell r="J864">
            <v>134469</v>
          </cell>
          <cell r="K864">
            <v>0</v>
          </cell>
        </row>
        <row r="865">
          <cell r="E865" t="str">
            <v>666-20130701-205-094</v>
          </cell>
          <cell r="F865" t="str">
            <v>Travelling Expenses</v>
          </cell>
          <cell r="G865">
            <v>18495.38</v>
          </cell>
          <cell r="H865">
            <v>0</v>
          </cell>
          <cell r="J865">
            <v>0</v>
          </cell>
          <cell r="K865">
            <v>0</v>
          </cell>
        </row>
        <row r="866">
          <cell r="E866" t="str">
            <v>555-20140102-205-094</v>
          </cell>
          <cell r="F866" t="str">
            <v>Salary and Wages Subcontract Fixed</v>
          </cell>
          <cell r="G866">
            <v>102403.63</v>
          </cell>
          <cell r="H866">
            <v>0</v>
          </cell>
          <cell r="J866">
            <v>14130</v>
          </cell>
          <cell r="K866">
            <v>0</v>
          </cell>
        </row>
        <row r="867">
          <cell r="E867" t="str">
            <v>666-20140102-205-094</v>
          </cell>
          <cell r="F867" t="str">
            <v>Salary and Wages Subcontract Fixed</v>
          </cell>
          <cell r="G867">
            <v>47792.37</v>
          </cell>
          <cell r="H867">
            <v>0</v>
          </cell>
          <cell r="J867">
            <v>0</v>
          </cell>
          <cell r="K867">
            <v>0</v>
          </cell>
        </row>
        <row r="868">
          <cell r="E868" t="str">
            <v>777-20140102-205-094</v>
          </cell>
          <cell r="F868" t="str">
            <v>Salary and Wages Subcontract Fixed</v>
          </cell>
          <cell r="G868">
            <v>0</v>
          </cell>
          <cell r="H868">
            <v>0</v>
          </cell>
          <cell r="J868">
            <v>1600</v>
          </cell>
          <cell r="K868">
            <v>0</v>
          </cell>
        </row>
        <row r="869">
          <cell r="E869" t="str">
            <v>555-20170301-201-094</v>
          </cell>
          <cell r="F869" t="str">
            <v>Equipment Repair and Maintenance</v>
          </cell>
          <cell r="G869">
            <v>436030.82</v>
          </cell>
          <cell r="H869">
            <v>0</v>
          </cell>
          <cell r="J869">
            <v>0</v>
          </cell>
          <cell r="K869">
            <v>0</v>
          </cell>
        </row>
        <row r="870">
          <cell r="E870" t="str">
            <v>666-20170301-201-094</v>
          </cell>
          <cell r="F870" t="str">
            <v>Equipment Repair and Maintenance</v>
          </cell>
          <cell r="G870">
            <v>110018.73</v>
          </cell>
          <cell r="H870">
            <v>0</v>
          </cell>
          <cell r="J870">
            <v>0</v>
          </cell>
          <cell r="K870">
            <v>0</v>
          </cell>
        </row>
        <row r="871">
          <cell r="E871" t="str">
            <v>777-20170301-201-094</v>
          </cell>
          <cell r="F871" t="str">
            <v>Equipment Repair and Maintenance</v>
          </cell>
          <cell r="G871">
            <v>246172.52</v>
          </cell>
          <cell r="H871">
            <v>0</v>
          </cell>
          <cell r="J871">
            <v>0</v>
          </cell>
          <cell r="K871">
            <v>0</v>
          </cell>
        </row>
        <row r="872">
          <cell r="E872" t="str">
            <v>555-20170301-202-094</v>
          </cell>
          <cell r="F872" t="str">
            <v>Equipment Repair and Maintenance</v>
          </cell>
          <cell r="G872">
            <v>107597.78</v>
          </cell>
          <cell r="H872">
            <v>0</v>
          </cell>
          <cell r="J872">
            <v>66080</v>
          </cell>
          <cell r="K872">
            <v>0</v>
          </cell>
        </row>
        <row r="873">
          <cell r="E873" t="str">
            <v>666-20170301-202-094</v>
          </cell>
          <cell r="F873" t="str">
            <v>Equipment Repair and Maintenance</v>
          </cell>
          <cell r="G873">
            <v>0</v>
          </cell>
          <cell r="H873">
            <v>0</v>
          </cell>
          <cell r="J873">
            <v>374916</v>
          </cell>
          <cell r="K873">
            <v>0</v>
          </cell>
        </row>
        <row r="874">
          <cell r="E874" t="str">
            <v>777-20170301-202-094</v>
          </cell>
          <cell r="F874" t="str">
            <v>Equipment Repair and Maintenance</v>
          </cell>
          <cell r="G874">
            <v>33229</v>
          </cell>
          <cell r="H874">
            <v>0</v>
          </cell>
          <cell r="J874">
            <v>42416</v>
          </cell>
          <cell r="K874">
            <v>0</v>
          </cell>
        </row>
        <row r="875">
          <cell r="E875" t="str">
            <v>555-20170301-205-094</v>
          </cell>
          <cell r="F875" t="str">
            <v>Equipment Repair and Maintenance</v>
          </cell>
          <cell r="G875">
            <v>10675352.67</v>
          </cell>
          <cell r="H875">
            <v>0</v>
          </cell>
          <cell r="J875">
            <v>536623.84</v>
          </cell>
          <cell r="K875">
            <v>0</v>
          </cell>
        </row>
        <row r="876">
          <cell r="E876" t="str">
            <v>666-20170301-205-094</v>
          </cell>
          <cell r="F876" t="str">
            <v>Equipment Repair and Maintenance</v>
          </cell>
          <cell r="G876">
            <v>57516</v>
          </cell>
          <cell r="H876">
            <v>0</v>
          </cell>
          <cell r="J876">
            <v>0</v>
          </cell>
          <cell r="K876">
            <v>0</v>
          </cell>
        </row>
        <row r="877">
          <cell r="E877" t="str">
            <v>777-20170301-205-094</v>
          </cell>
          <cell r="F877" t="str">
            <v>Equipment Repair and Maintenance</v>
          </cell>
          <cell r="G877">
            <v>146043.07</v>
          </cell>
          <cell r="H877">
            <v>0</v>
          </cell>
          <cell r="J877">
            <v>64878</v>
          </cell>
          <cell r="K877">
            <v>0</v>
          </cell>
        </row>
        <row r="878">
          <cell r="E878" t="str">
            <v>555-20170301-206-094</v>
          </cell>
          <cell r="F878" t="str">
            <v>Equipment Repair and Maintenance</v>
          </cell>
          <cell r="G878">
            <v>191405.3</v>
          </cell>
          <cell r="H878">
            <v>0</v>
          </cell>
          <cell r="J878">
            <v>269858.14</v>
          </cell>
          <cell r="K878">
            <v>0</v>
          </cell>
        </row>
        <row r="879">
          <cell r="E879" t="str">
            <v>666-20170301-206-094</v>
          </cell>
          <cell r="F879" t="str">
            <v>Equipment Repair and Maintenance</v>
          </cell>
          <cell r="G879">
            <v>1056</v>
          </cell>
          <cell r="H879">
            <v>0</v>
          </cell>
          <cell r="J879">
            <v>322</v>
          </cell>
          <cell r="K879">
            <v>0</v>
          </cell>
        </row>
        <row r="880">
          <cell r="E880" t="str">
            <v>777-20170301-206-094</v>
          </cell>
          <cell r="F880" t="str">
            <v>Equipment Repair and Maintenance</v>
          </cell>
          <cell r="G880">
            <v>8088</v>
          </cell>
          <cell r="H880">
            <v>0</v>
          </cell>
          <cell r="J880">
            <v>26584</v>
          </cell>
          <cell r="K880">
            <v>0</v>
          </cell>
        </row>
        <row r="881">
          <cell r="E881" t="str">
            <v>555-20170301-207-094</v>
          </cell>
          <cell r="F881" t="str">
            <v>Equipment Repair and Maintenance</v>
          </cell>
          <cell r="G881">
            <v>0</v>
          </cell>
          <cell r="H881">
            <v>0</v>
          </cell>
          <cell r="J881">
            <v>440</v>
          </cell>
          <cell r="K881">
            <v>0</v>
          </cell>
        </row>
        <row r="882">
          <cell r="E882" t="str">
            <v>555-20170301-208-094</v>
          </cell>
          <cell r="F882" t="str">
            <v>Equipment Repair and Maintenance</v>
          </cell>
          <cell r="G882">
            <v>0</v>
          </cell>
          <cell r="H882">
            <v>0</v>
          </cell>
          <cell r="J882">
            <v>291072.98</v>
          </cell>
          <cell r="K882">
            <v>0</v>
          </cell>
        </row>
        <row r="883">
          <cell r="E883" t="str">
            <v>666-20170301-208-094</v>
          </cell>
          <cell r="F883" t="str">
            <v>Equipment Repair and Maintenance</v>
          </cell>
          <cell r="G883">
            <v>0</v>
          </cell>
          <cell r="H883">
            <v>0</v>
          </cell>
          <cell r="J883">
            <v>192115.04</v>
          </cell>
          <cell r="K883">
            <v>0</v>
          </cell>
        </row>
        <row r="884">
          <cell r="E884" t="str">
            <v>777-20170301-208-094</v>
          </cell>
          <cell r="F884" t="str">
            <v>Equipment Repair and Maintenance</v>
          </cell>
          <cell r="G884">
            <v>0</v>
          </cell>
          <cell r="H884">
            <v>0</v>
          </cell>
          <cell r="J884">
            <v>289711.7</v>
          </cell>
          <cell r="K884">
            <v>0</v>
          </cell>
        </row>
        <row r="885">
          <cell r="E885" t="str">
            <v>555-20170301-301-094</v>
          </cell>
          <cell r="F885" t="str">
            <v>Equipment Repair and Maintenance</v>
          </cell>
          <cell r="G885">
            <v>832763.9</v>
          </cell>
          <cell r="H885">
            <v>0</v>
          </cell>
          <cell r="J885">
            <v>2809661</v>
          </cell>
          <cell r="K885">
            <v>0</v>
          </cell>
        </row>
        <row r="886">
          <cell r="E886" t="str">
            <v>666-20170301-301-094</v>
          </cell>
          <cell r="F886" t="str">
            <v>Equipment Repair and Maintenance</v>
          </cell>
          <cell r="G886">
            <v>473863.27</v>
          </cell>
          <cell r="H886">
            <v>0</v>
          </cell>
          <cell r="J886">
            <v>172005</v>
          </cell>
          <cell r="K886">
            <v>0</v>
          </cell>
        </row>
        <row r="887">
          <cell r="E887" t="str">
            <v>777-20170301-301-094</v>
          </cell>
          <cell r="F887" t="str">
            <v>Equipment Repair and Maintenance</v>
          </cell>
          <cell r="G887">
            <v>161160</v>
          </cell>
          <cell r="H887">
            <v>0</v>
          </cell>
          <cell r="J887">
            <v>1072024</v>
          </cell>
          <cell r="K887">
            <v>0</v>
          </cell>
        </row>
        <row r="888">
          <cell r="E888" t="str">
            <v>555-20170301-302-094</v>
          </cell>
          <cell r="F888" t="str">
            <v>Equipment Repair and Maintenance</v>
          </cell>
          <cell r="G888">
            <v>33091.5</v>
          </cell>
          <cell r="H888">
            <v>0</v>
          </cell>
          <cell r="J888">
            <v>215600</v>
          </cell>
          <cell r="K888">
            <v>0</v>
          </cell>
        </row>
        <row r="889">
          <cell r="E889" t="str">
            <v>555-20170301-303-094</v>
          </cell>
          <cell r="F889" t="str">
            <v>Equipment Repair and Maintenance</v>
          </cell>
          <cell r="G889">
            <v>197825</v>
          </cell>
          <cell r="H889">
            <v>0</v>
          </cell>
          <cell r="J889">
            <v>188800</v>
          </cell>
          <cell r="K889">
            <v>0</v>
          </cell>
        </row>
        <row r="890">
          <cell r="E890" t="str">
            <v>555-20170401-205-094</v>
          </cell>
          <cell r="F890" t="str">
            <v>Vehicle Repair &amp; Maintenance</v>
          </cell>
          <cell r="G890">
            <v>237812.54</v>
          </cell>
          <cell r="H890">
            <v>0</v>
          </cell>
          <cell r="J890">
            <v>337376.6</v>
          </cell>
          <cell r="K890">
            <v>0</v>
          </cell>
        </row>
        <row r="891">
          <cell r="E891" t="str">
            <v>666-20170401-205-094</v>
          </cell>
          <cell r="F891" t="str">
            <v>Vehicle Repair &amp; Maintenance</v>
          </cell>
          <cell r="G891">
            <v>110988.48</v>
          </cell>
          <cell r="H891">
            <v>0</v>
          </cell>
          <cell r="J891">
            <v>0</v>
          </cell>
          <cell r="K891">
            <v>0</v>
          </cell>
        </row>
        <row r="892">
          <cell r="E892" t="str">
            <v>777-20170401-205-094</v>
          </cell>
          <cell r="F892" t="str">
            <v>Vehicle Repair &amp; Maintenance</v>
          </cell>
          <cell r="G892">
            <v>10950</v>
          </cell>
          <cell r="H892">
            <v>0</v>
          </cell>
          <cell r="J892">
            <v>0</v>
          </cell>
          <cell r="K892">
            <v>0</v>
          </cell>
        </row>
        <row r="893">
          <cell r="E893" t="str">
            <v>555-20170601-201-094</v>
          </cell>
          <cell r="F893" t="str">
            <v>Building Repair and Maintenance</v>
          </cell>
          <cell r="G893">
            <v>3363769</v>
          </cell>
          <cell r="H893">
            <v>0</v>
          </cell>
          <cell r="J893">
            <v>0</v>
          </cell>
          <cell r="K893">
            <v>0</v>
          </cell>
        </row>
        <row r="894">
          <cell r="E894" t="str">
            <v>777-20170601-201-094</v>
          </cell>
          <cell r="F894" t="str">
            <v>Building Repair and Maintenance</v>
          </cell>
          <cell r="G894">
            <v>0</v>
          </cell>
          <cell r="H894">
            <v>0</v>
          </cell>
          <cell r="J894">
            <v>116068</v>
          </cell>
          <cell r="K894">
            <v>0</v>
          </cell>
        </row>
        <row r="895">
          <cell r="E895" t="str">
            <v>555-20170601-202-094</v>
          </cell>
          <cell r="F895" t="str">
            <v>Building Repair and Maintenance</v>
          </cell>
          <cell r="G895">
            <v>0</v>
          </cell>
          <cell r="H895">
            <v>0</v>
          </cell>
          <cell r="J895">
            <v>204850</v>
          </cell>
          <cell r="K895">
            <v>0</v>
          </cell>
        </row>
        <row r="896">
          <cell r="E896" t="str">
            <v>666-20170601-202-094</v>
          </cell>
          <cell r="F896" t="str">
            <v>Building Repair and Maintenance</v>
          </cell>
          <cell r="G896">
            <v>0</v>
          </cell>
          <cell r="H896">
            <v>0</v>
          </cell>
          <cell r="J896">
            <v>115072</v>
          </cell>
          <cell r="K896">
            <v>0</v>
          </cell>
        </row>
        <row r="897">
          <cell r="E897" t="str">
            <v>555-20170601-203-094</v>
          </cell>
          <cell r="F897" t="str">
            <v>Building Repair and Maintenance</v>
          </cell>
          <cell r="G897">
            <v>0</v>
          </cell>
          <cell r="H897">
            <v>0</v>
          </cell>
          <cell r="J897">
            <v>84132</v>
          </cell>
          <cell r="K897">
            <v>0</v>
          </cell>
        </row>
        <row r="898">
          <cell r="E898" t="str">
            <v>555-20170601-204-094</v>
          </cell>
          <cell r="F898" t="str">
            <v>Building Repair and Maintenance</v>
          </cell>
          <cell r="G898">
            <v>1492522.8</v>
          </cell>
          <cell r="H898">
            <v>0</v>
          </cell>
          <cell r="J898">
            <v>410637.05</v>
          </cell>
          <cell r="K898">
            <v>0</v>
          </cell>
        </row>
        <row r="899">
          <cell r="E899" t="str">
            <v>666-20170601-204-094</v>
          </cell>
          <cell r="F899" t="str">
            <v>Building Repair and Maintenance</v>
          </cell>
          <cell r="G899">
            <v>350306</v>
          </cell>
          <cell r="H899">
            <v>0</v>
          </cell>
          <cell r="J899">
            <v>153107</v>
          </cell>
          <cell r="K899">
            <v>0</v>
          </cell>
        </row>
        <row r="900">
          <cell r="E900" t="str">
            <v>777-20170601-204-094</v>
          </cell>
          <cell r="F900" t="str">
            <v>Building Repair and Maintenance</v>
          </cell>
          <cell r="G900">
            <v>26585</v>
          </cell>
          <cell r="H900">
            <v>0</v>
          </cell>
          <cell r="J900">
            <v>0</v>
          </cell>
          <cell r="K900">
            <v>0</v>
          </cell>
        </row>
        <row r="901">
          <cell r="E901" t="str">
            <v>555-20170601-205-094</v>
          </cell>
          <cell r="F901" t="str">
            <v>Building Repair and Maintenance</v>
          </cell>
          <cell r="G901">
            <v>0</v>
          </cell>
          <cell r="H901">
            <v>0</v>
          </cell>
          <cell r="J901">
            <v>35000</v>
          </cell>
          <cell r="K901">
            <v>0</v>
          </cell>
        </row>
        <row r="902">
          <cell r="E902" t="str">
            <v>555-20170601-301-094</v>
          </cell>
          <cell r="F902" t="str">
            <v>Building Repair and Maintenance</v>
          </cell>
          <cell r="G902">
            <v>0</v>
          </cell>
          <cell r="H902">
            <v>0</v>
          </cell>
          <cell r="J902">
            <v>44000</v>
          </cell>
          <cell r="K902">
            <v>0</v>
          </cell>
        </row>
        <row r="903">
          <cell r="E903" t="str">
            <v>666-20170601-301-094</v>
          </cell>
          <cell r="F903" t="str">
            <v>Building Repair and Maintenance</v>
          </cell>
          <cell r="G903">
            <v>42904</v>
          </cell>
          <cell r="H903">
            <v>0</v>
          </cell>
          <cell r="J903">
            <v>0</v>
          </cell>
          <cell r="K903">
            <v>0</v>
          </cell>
        </row>
        <row r="904">
          <cell r="E904" t="str">
            <v>555-20170601-302-094</v>
          </cell>
          <cell r="F904" t="str">
            <v>Building Repair and Maintenance</v>
          </cell>
          <cell r="G904">
            <v>0</v>
          </cell>
          <cell r="H904">
            <v>0</v>
          </cell>
          <cell r="J904">
            <v>76000</v>
          </cell>
          <cell r="K904">
            <v>0</v>
          </cell>
        </row>
        <row r="905">
          <cell r="E905" t="str">
            <v>555-20180101-205-094</v>
          </cell>
          <cell r="F905" t="str">
            <v>Spare Parts - Instrumentation</v>
          </cell>
          <cell r="G905">
            <v>1278.32</v>
          </cell>
          <cell r="H905">
            <v>0</v>
          </cell>
          <cell r="J905">
            <v>0</v>
          </cell>
          <cell r="K905">
            <v>0</v>
          </cell>
        </row>
        <row r="906">
          <cell r="E906" t="str">
            <v>777-20180101-205-094</v>
          </cell>
          <cell r="F906" t="str">
            <v>Spare Parts - Instrumentation</v>
          </cell>
          <cell r="G906">
            <v>3900</v>
          </cell>
          <cell r="H906">
            <v>0</v>
          </cell>
          <cell r="J906">
            <v>0</v>
          </cell>
          <cell r="K906">
            <v>0</v>
          </cell>
        </row>
        <row r="907">
          <cell r="E907" t="str">
            <v>555-20180101-301-094</v>
          </cell>
          <cell r="F907" t="str">
            <v>Spare Parts - Instrumentation</v>
          </cell>
          <cell r="G907">
            <v>1475</v>
          </cell>
          <cell r="H907">
            <v>0</v>
          </cell>
          <cell r="J907">
            <v>0</v>
          </cell>
          <cell r="K907">
            <v>0</v>
          </cell>
        </row>
        <row r="908">
          <cell r="E908" t="str">
            <v>555-20180101-302-094</v>
          </cell>
          <cell r="F908" t="str">
            <v>Spare Parts - Instrumentation</v>
          </cell>
          <cell r="G908">
            <v>1280</v>
          </cell>
          <cell r="H908">
            <v>0</v>
          </cell>
          <cell r="J908">
            <v>0</v>
          </cell>
          <cell r="K908">
            <v>0</v>
          </cell>
        </row>
        <row r="909">
          <cell r="E909" t="str">
            <v>555-20180201-201-094</v>
          </cell>
          <cell r="F909" t="str">
            <v>Spare Parts - Mechanical</v>
          </cell>
          <cell r="G909">
            <v>3993238.5</v>
          </cell>
          <cell r="H909">
            <v>0</v>
          </cell>
          <cell r="J909">
            <v>0</v>
          </cell>
          <cell r="K909">
            <v>0</v>
          </cell>
        </row>
        <row r="910">
          <cell r="E910" t="str">
            <v>777-20180201-201-094</v>
          </cell>
          <cell r="F910" t="str">
            <v>Spare Parts - Mechanical</v>
          </cell>
          <cell r="G910">
            <v>1032407</v>
          </cell>
          <cell r="H910">
            <v>0</v>
          </cell>
          <cell r="J910">
            <v>0</v>
          </cell>
          <cell r="K910">
            <v>0</v>
          </cell>
        </row>
        <row r="911">
          <cell r="E911" t="str">
            <v>555-20180201-203-094</v>
          </cell>
          <cell r="F911" t="str">
            <v>Spare Parts - Mechanical</v>
          </cell>
          <cell r="G911">
            <v>14402.5</v>
          </cell>
          <cell r="H911">
            <v>0</v>
          </cell>
          <cell r="J911">
            <v>1720</v>
          </cell>
          <cell r="K911">
            <v>0</v>
          </cell>
        </row>
        <row r="912">
          <cell r="E912" t="str">
            <v>777-20180201-203-094</v>
          </cell>
          <cell r="F912" t="str">
            <v>Spare Parts - Mechanical</v>
          </cell>
          <cell r="G912">
            <v>24160</v>
          </cell>
          <cell r="H912">
            <v>0</v>
          </cell>
          <cell r="J912">
            <v>15900</v>
          </cell>
          <cell r="K912">
            <v>0</v>
          </cell>
        </row>
        <row r="913">
          <cell r="E913" t="str">
            <v>555-20180201-205-094</v>
          </cell>
          <cell r="F913" t="str">
            <v>Spare Parts - Mechanical</v>
          </cell>
          <cell r="G913">
            <v>2710232.07</v>
          </cell>
          <cell r="H913">
            <v>0</v>
          </cell>
          <cell r="J913">
            <v>837796.13</v>
          </cell>
          <cell r="K913">
            <v>0</v>
          </cell>
        </row>
        <row r="914">
          <cell r="E914" t="str">
            <v>666-20180201-205-094</v>
          </cell>
          <cell r="F914" t="str">
            <v>Spare Parts - Mechanical</v>
          </cell>
          <cell r="G914">
            <v>0</v>
          </cell>
          <cell r="H914">
            <v>0</v>
          </cell>
          <cell r="J914">
            <v>99115.9</v>
          </cell>
          <cell r="K914">
            <v>0</v>
          </cell>
        </row>
        <row r="915">
          <cell r="E915" t="str">
            <v>777-20180201-205-094</v>
          </cell>
          <cell r="F915" t="str">
            <v>Spare Parts - Mechanical</v>
          </cell>
          <cell r="G915">
            <v>428947.06</v>
          </cell>
          <cell r="H915">
            <v>0</v>
          </cell>
          <cell r="J915">
            <v>310047</v>
          </cell>
          <cell r="K915">
            <v>0</v>
          </cell>
        </row>
        <row r="916">
          <cell r="E916" t="str">
            <v>555-20180201-206-094</v>
          </cell>
          <cell r="F916" t="str">
            <v>Spare Parts - Mechanical</v>
          </cell>
          <cell r="G916">
            <v>258075.67</v>
          </cell>
          <cell r="H916">
            <v>0</v>
          </cell>
          <cell r="J916">
            <v>80884.69</v>
          </cell>
          <cell r="K916">
            <v>0</v>
          </cell>
        </row>
        <row r="917">
          <cell r="E917" t="str">
            <v>777-20180201-206-094</v>
          </cell>
          <cell r="F917" t="str">
            <v>Spare Parts - Mechanical</v>
          </cell>
          <cell r="G917">
            <v>25775</v>
          </cell>
          <cell r="H917">
            <v>0</v>
          </cell>
          <cell r="J917">
            <v>3600</v>
          </cell>
          <cell r="K917">
            <v>0</v>
          </cell>
        </row>
        <row r="918">
          <cell r="E918" t="str">
            <v>555-20180201-208-094</v>
          </cell>
          <cell r="F918" t="str">
            <v>Spare Parts - Mechanical</v>
          </cell>
          <cell r="G918">
            <v>0</v>
          </cell>
          <cell r="H918">
            <v>0</v>
          </cell>
          <cell r="J918">
            <v>4496854.87</v>
          </cell>
          <cell r="K918">
            <v>0</v>
          </cell>
        </row>
        <row r="919">
          <cell r="E919" t="str">
            <v>666-20180201-208-094</v>
          </cell>
          <cell r="F919" t="str">
            <v>Spare Parts - Mechanical</v>
          </cell>
          <cell r="G919">
            <v>0</v>
          </cell>
          <cell r="H919">
            <v>0</v>
          </cell>
          <cell r="J919">
            <v>1477302.32</v>
          </cell>
          <cell r="K919">
            <v>0</v>
          </cell>
        </row>
        <row r="920">
          <cell r="E920" t="str">
            <v>777-20180201-208-094</v>
          </cell>
          <cell r="F920" t="str">
            <v>Spare Parts - Mechanical</v>
          </cell>
          <cell r="G920">
            <v>0</v>
          </cell>
          <cell r="H920">
            <v>0</v>
          </cell>
          <cell r="J920">
            <v>1265008.9099999999</v>
          </cell>
          <cell r="K920">
            <v>0</v>
          </cell>
        </row>
        <row r="921">
          <cell r="E921" t="str">
            <v>555-20180201-301-094</v>
          </cell>
          <cell r="F921" t="str">
            <v>Spare Parts - Mechanical</v>
          </cell>
          <cell r="G921">
            <v>3497362.44</v>
          </cell>
          <cell r="H921">
            <v>0</v>
          </cell>
          <cell r="J921">
            <v>2342496</v>
          </cell>
          <cell r="K921">
            <v>0</v>
          </cell>
        </row>
        <row r="922">
          <cell r="E922" t="str">
            <v>666-20180201-301-094</v>
          </cell>
          <cell r="F922" t="str">
            <v>Spare Parts - Mechanical</v>
          </cell>
          <cell r="G922">
            <v>979716.02</v>
          </cell>
          <cell r="H922">
            <v>0</v>
          </cell>
          <cell r="J922">
            <v>1503768.85</v>
          </cell>
          <cell r="K922">
            <v>0</v>
          </cell>
        </row>
        <row r="923">
          <cell r="E923" t="str">
            <v>777-20180201-301-094</v>
          </cell>
          <cell r="F923" t="str">
            <v>Spare Parts - Mechanical</v>
          </cell>
          <cell r="G923">
            <v>1190945.48</v>
          </cell>
          <cell r="H923">
            <v>0</v>
          </cell>
          <cell r="J923">
            <v>2709025.85</v>
          </cell>
          <cell r="K923">
            <v>0</v>
          </cell>
        </row>
        <row r="924">
          <cell r="E924" t="str">
            <v>555-20180201-302-094</v>
          </cell>
          <cell r="F924" t="str">
            <v>Spare Parts - Mechanical</v>
          </cell>
          <cell r="G924">
            <v>2032838.14</v>
          </cell>
          <cell r="H924">
            <v>0</v>
          </cell>
          <cell r="J924">
            <v>2279157.4300000002</v>
          </cell>
          <cell r="K924">
            <v>0</v>
          </cell>
        </row>
        <row r="925">
          <cell r="E925" t="str">
            <v>555-20180201-303-094</v>
          </cell>
          <cell r="F925" t="str">
            <v>Spare Parts - Mechanical</v>
          </cell>
          <cell r="G925">
            <v>2016495.52</v>
          </cell>
          <cell r="H925">
            <v>0</v>
          </cell>
          <cell r="J925">
            <v>827413.56</v>
          </cell>
          <cell r="K925">
            <v>0</v>
          </cell>
        </row>
        <row r="926">
          <cell r="E926" t="str">
            <v>555-20180301-201-094</v>
          </cell>
          <cell r="F926" t="str">
            <v>Spare Parts - Electrical</v>
          </cell>
          <cell r="G926">
            <v>430563.32</v>
          </cell>
          <cell r="H926">
            <v>0</v>
          </cell>
          <cell r="J926">
            <v>1440</v>
          </cell>
          <cell r="K926">
            <v>0</v>
          </cell>
        </row>
        <row r="927">
          <cell r="E927" t="str">
            <v>666-20180301-201-094</v>
          </cell>
          <cell r="F927" t="str">
            <v>Spare Parts - Electrical</v>
          </cell>
          <cell r="G927">
            <v>443107.08</v>
          </cell>
          <cell r="H927">
            <v>0</v>
          </cell>
          <cell r="J927">
            <v>0</v>
          </cell>
          <cell r="K927">
            <v>0</v>
          </cell>
        </row>
        <row r="928">
          <cell r="E928" t="str">
            <v>777-20180301-201-094</v>
          </cell>
          <cell r="F928" t="str">
            <v>Spare Parts - Electrical</v>
          </cell>
          <cell r="G928">
            <v>399071.58</v>
          </cell>
          <cell r="H928">
            <v>0</v>
          </cell>
          <cell r="J928">
            <v>0</v>
          </cell>
          <cell r="K928">
            <v>0</v>
          </cell>
        </row>
        <row r="929">
          <cell r="E929" t="str">
            <v>555-20180301-203-094</v>
          </cell>
          <cell r="F929" t="str">
            <v>Spare Parts - Electrical</v>
          </cell>
          <cell r="G929">
            <v>210853.89</v>
          </cell>
          <cell r="H929">
            <v>0</v>
          </cell>
          <cell r="J929">
            <v>11398</v>
          </cell>
          <cell r="K929">
            <v>0</v>
          </cell>
        </row>
        <row r="930">
          <cell r="E930" t="str">
            <v>777-20180301-203-094</v>
          </cell>
          <cell r="F930" t="str">
            <v>Spare Parts - Electrical</v>
          </cell>
          <cell r="G930">
            <v>31300</v>
          </cell>
          <cell r="H930">
            <v>0</v>
          </cell>
          <cell r="J930">
            <v>0</v>
          </cell>
          <cell r="K930">
            <v>0</v>
          </cell>
        </row>
        <row r="931">
          <cell r="E931" t="str">
            <v>555-20180301-205-094</v>
          </cell>
          <cell r="F931" t="str">
            <v>Spare Parts - Electrical</v>
          </cell>
          <cell r="G931">
            <v>0</v>
          </cell>
          <cell r="H931">
            <v>0</v>
          </cell>
          <cell r="J931">
            <v>398455.92</v>
          </cell>
          <cell r="K931">
            <v>0</v>
          </cell>
        </row>
        <row r="932">
          <cell r="E932" t="str">
            <v>666-20180301-205-094</v>
          </cell>
          <cell r="F932" t="str">
            <v>Spare Parts - Electrical</v>
          </cell>
          <cell r="G932">
            <v>0</v>
          </cell>
          <cell r="H932">
            <v>0</v>
          </cell>
          <cell r="J932">
            <v>137208.74</v>
          </cell>
          <cell r="K932">
            <v>0</v>
          </cell>
        </row>
        <row r="933">
          <cell r="E933" t="str">
            <v>777-20180301-205-094</v>
          </cell>
          <cell r="F933" t="str">
            <v>Spare Parts - Electrical</v>
          </cell>
          <cell r="G933">
            <v>1895054.82</v>
          </cell>
          <cell r="H933">
            <v>0</v>
          </cell>
          <cell r="J933">
            <v>775506.86</v>
          </cell>
          <cell r="K933">
            <v>0</v>
          </cell>
        </row>
        <row r="934">
          <cell r="E934" t="str">
            <v>555-20180301-206-094</v>
          </cell>
          <cell r="F934" t="str">
            <v>Spare Parts - Electrical</v>
          </cell>
          <cell r="G934">
            <v>898495</v>
          </cell>
          <cell r="H934">
            <v>0</v>
          </cell>
          <cell r="J934">
            <v>36982</v>
          </cell>
          <cell r="K934">
            <v>0</v>
          </cell>
        </row>
        <row r="935">
          <cell r="E935" t="str">
            <v>777-20180301-206-094</v>
          </cell>
          <cell r="F935" t="str">
            <v>Spare Parts - Electrical</v>
          </cell>
          <cell r="G935">
            <v>86327.4</v>
          </cell>
          <cell r="H935">
            <v>0</v>
          </cell>
          <cell r="J935">
            <v>19472.400000000001</v>
          </cell>
          <cell r="K935">
            <v>0</v>
          </cell>
        </row>
        <row r="936">
          <cell r="E936" t="str">
            <v>555-20180301-208-094</v>
          </cell>
          <cell r="F936" t="str">
            <v>Spare Parts - Electrical</v>
          </cell>
          <cell r="G936">
            <v>0</v>
          </cell>
          <cell r="H936">
            <v>0</v>
          </cell>
          <cell r="J936">
            <v>927457.88</v>
          </cell>
          <cell r="K936">
            <v>0</v>
          </cell>
        </row>
        <row r="937">
          <cell r="E937" t="str">
            <v>666-20180301-208-094</v>
          </cell>
          <cell r="F937" t="str">
            <v>Spare Parts - Electrical</v>
          </cell>
          <cell r="G937">
            <v>0</v>
          </cell>
          <cell r="H937">
            <v>0</v>
          </cell>
          <cell r="J937">
            <v>463504.13</v>
          </cell>
          <cell r="K937">
            <v>0</v>
          </cell>
        </row>
        <row r="938">
          <cell r="E938" t="str">
            <v>777-20180301-208-094</v>
          </cell>
          <cell r="F938" t="str">
            <v>Spare Parts - Electrical</v>
          </cell>
          <cell r="G938">
            <v>0</v>
          </cell>
          <cell r="H938">
            <v>0</v>
          </cell>
          <cell r="J938">
            <v>142312.6</v>
          </cell>
          <cell r="K938">
            <v>0</v>
          </cell>
        </row>
        <row r="939">
          <cell r="E939" t="str">
            <v>555-20180301-301-094</v>
          </cell>
          <cell r="F939" t="str">
            <v>Spare Parts - Electrical</v>
          </cell>
          <cell r="G939">
            <v>2138904.98</v>
          </cell>
          <cell r="H939">
            <v>0</v>
          </cell>
          <cell r="J939">
            <v>5505140.2300000004</v>
          </cell>
          <cell r="K939">
            <v>0</v>
          </cell>
        </row>
        <row r="940">
          <cell r="E940" t="str">
            <v>666-20180301-301-094</v>
          </cell>
          <cell r="F940" t="str">
            <v>Spare Parts - Electrical</v>
          </cell>
          <cell r="G940">
            <v>1569198.69</v>
          </cell>
          <cell r="H940">
            <v>0</v>
          </cell>
          <cell r="J940">
            <v>1510714.66</v>
          </cell>
          <cell r="K940">
            <v>0</v>
          </cell>
        </row>
        <row r="941">
          <cell r="E941" t="str">
            <v>777-20180301-301-094</v>
          </cell>
          <cell r="F941" t="str">
            <v>Spare Parts - Electrical</v>
          </cell>
          <cell r="G941">
            <v>922948.33</v>
          </cell>
          <cell r="H941">
            <v>0</v>
          </cell>
          <cell r="J941">
            <v>3762739.18</v>
          </cell>
          <cell r="K941">
            <v>0</v>
          </cell>
        </row>
        <row r="942">
          <cell r="E942" t="str">
            <v>555-20180301-302-094</v>
          </cell>
          <cell r="F942" t="str">
            <v>Spare Parts - Electrical</v>
          </cell>
          <cell r="G942">
            <v>688558.39</v>
          </cell>
          <cell r="H942">
            <v>0</v>
          </cell>
          <cell r="J942">
            <v>2159385.98</v>
          </cell>
          <cell r="K942">
            <v>0</v>
          </cell>
        </row>
        <row r="943">
          <cell r="E943" t="str">
            <v>555-20180301-303-094</v>
          </cell>
          <cell r="F943" t="str">
            <v>Spare Parts - Electrical</v>
          </cell>
          <cell r="G943">
            <v>0</v>
          </cell>
          <cell r="H943">
            <v>0</v>
          </cell>
          <cell r="J943">
            <v>1507645.95</v>
          </cell>
          <cell r="K943">
            <v>0</v>
          </cell>
        </row>
        <row r="944">
          <cell r="E944" t="str">
            <v>555-20180333-301-094</v>
          </cell>
          <cell r="F944" t="str">
            <v>Maintenance Expenses - BISTAAR</v>
          </cell>
          <cell r="G944">
            <v>222630</v>
          </cell>
          <cell r="H944">
            <v>0</v>
          </cell>
          <cell r="J944">
            <v>0</v>
          </cell>
          <cell r="K944">
            <v>0</v>
          </cell>
        </row>
        <row r="945">
          <cell r="E945" t="str">
            <v>555-20180401-205-094</v>
          </cell>
          <cell r="F945" t="str">
            <v>Spare Parts - Heavy Vehicle Equipment</v>
          </cell>
          <cell r="G945">
            <v>0</v>
          </cell>
          <cell r="H945">
            <v>0</v>
          </cell>
          <cell r="J945">
            <v>182000</v>
          </cell>
          <cell r="K945">
            <v>0</v>
          </cell>
        </row>
        <row r="946">
          <cell r="E946" t="str">
            <v>555-20180501-205-094</v>
          </cell>
          <cell r="F946" t="str">
            <v>Spare Parts - Light Vehicle</v>
          </cell>
          <cell r="G946">
            <v>6157</v>
          </cell>
          <cell r="H946">
            <v>0</v>
          </cell>
          <cell r="J946">
            <v>0</v>
          </cell>
          <cell r="K946">
            <v>0</v>
          </cell>
        </row>
        <row r="947">
          <cell r="E947" t="str">
            <v>666-20180501-205-094</v>
          </cell>
          <cell r="F947" t="str">
            <v>Spare Parts - Light Vehicle</v>
          </cell>
          <cell r="G947">
            <v>48</v>
          </cell>
          <cell r="H947">
            <v>0</v>
          </cell>
          <cell r="J947">
            <v>0</v>
          </cell>
          <cell r="K947">
            <v>0</v>
          </cell>
        </row>
        <row r="948">
          <cell r="E948" t="str">
            <v>777-20180501-205-094</v>
          </cell>
          <cell r="F948" t="str">
            <v>Spare Parts - Light Vehicle</v>
          </cell>
          <cell r="G948">
            <v>0</v>
          </cell>
          <cell r="H948">
            <v>0</v>
          </cell>
          <cell r="J948">
            <v>1790</v>
          </cell>
          <cell r="K948">
            <v>0</v>
          </cell>
        </row>
        <row r="949">
          <cell r="E949" t="str">
            <v>555-20180601-302-094</v>
          </cell>
          <cell r="F949" t="str">
            <v>Spare Parts - Plant Building</v>
          </cell>
          <cell r="G949">
            <v>0</v>
          </cell>
          <cell r="H949">
            <v>0</v>
          </cell>
          <cell r="J949">
            <v>581070</v>
          </cell>
          <cell r="K949">
            <v>0</v>
          </cell>
        </row>
        <row r="950">
          <cell r="E950" t="str">
            <v>555-20180801-203-094</v>
          </cell>
          <cell r="F950" t="str">
            <v>Safety Audit - FPE's Implemetation</v>
          </cell>
          <cell r="G950">
            <v>9988605.3900000006</v>
          </cell>
          <cell r="H950">
            <v>0</v>
          </cell>
          <cell r="J950">
            <v>0</v>
          </cell>
          <cell r="K950">
            <v>0</v>
          </cell>
        </row>
        <row r="951">
          <cell r="E951" t="str">
            <v>666-20180801-203-094</v>
          </cell>
          <cell r="F951" t="str">
            <v>Safety Audit - FPE's Implemetation</v>
          </cell>
          <cell r="G951">
            <v>1286428.8400000001</v>
          </cell>
          <cell r="H951">
            <v>0</v>
          </cell>
          <cell r="J951">
            <v>0</v>
          </cell>
          <cell r="K951">
            <v>0</v>
          </cell>
        </row>
        <row r="952">
          <cell r="E952" t="str">
            <v>777-20180801-203-094</v>
          </cell>
          <cell r="F952" t="str">
            <v>Safety Audit - FPE's Implemetation</v>
          </cell>
          <cell r="G952">
            <v>2331820.54</v>
          </cell>
          <cell r="H952">
            <v>0</v>
          </cell>
          <cell r="J952">
            <v>0</v>
          </cell>
          <cell r="K952">
            <v>0</v>
          </cell>
        </row>
        <row r="953">
          <cell r="E953" t="str">
            <v>555-20181301-201-094</v>
          </cell>
          <cell r="F953" t="str">
            <v>Belt Conveyor</v>
          </cell>
          <cell r="G953">
            <v>1618985.48</v>
          </cell>
          <cell r="H953">
            <v>0</v>
          </cell>
          <cell r="J953">
            <v>0</v>
          </cell>
          <cell r="K953">
            <v>0</v>
          </cell>
        </row>
        <row r="954">
          <cell r="E954" t="str">
            <v>666-20181301-201-094</v>
          </cell>
          <cell r="F954" t="str">
            <v>Belt Conveyor</v>
          </cell>
          <cell r="G954">
            <v>24600</v>
          </cell>
          <cell r="H954">
            <v>0</v>
          </cell>
          <cell r="J954">
            <v>0</v>
          </cell>
          <cell r="K954">
            <v>0</v>
          </cell>
        </row>
        <row r="955">
          <cell r="E955" t="str">
            <v>555-20181301-208-094</v>
          </cell>
          <cell r="F955" t="str">
            <v>Belt Conveyor</v>
          </cell>
          <cell r="G955">
            <v>0</v>
          </cell>
          <cell r="H955">
            <v>0</v>
          </cell>
          <cell r="J955">
            <v>671020.30000000005</v>
          </cell>
          <cell r="K955">
            <v>0</v>
          </cell>
        </row>
        <row r="956">
          <cell r="E956" t="str">
            <v>666-20181301-208-094</v>
          </cell>
          <cell r="F956" t="str">
            <v>Belt Conveyor</v>
          </cell>
          <cell r="G956">
            <v>0</v>
          </cell>
          <cell r="H956">
            <v>0</v>
          </cell>
          <cell r="J956">
            <v>205500</v>
          </cell>
          <cell r="K956">
            <v>0</v>
          </cell>
        </row>
        <row r="957">
          <cell r="E957" t="str">
            <v>777-20181301-208-094</v>
          </cell>
          <cell r="F957" t="str">
            <v>Belt Conveyor</v>
          </cell>
          <cell r="G957">
            <v>0</v>
          </cell>
          <cell r="H957">
            <v>0</v>
          </cell>
          <cell r="J957">
            <v>512700</v>
          </cell>
          <cell r="K957">
            <v>0</v>
          </cell>
        </row>
        <row r="958">
          <cell r="E958" t="str">
            <v>555-20181301-301-094</v>
          </cell>
          <cell r="F958" t="str">
            <v>Belt Conveyor</v>
          </cell>
          <cell r="G958">
            <v>13532.19</v>
          </cell>
          <cell r="H958">
            <v>0</v>
          </cell>
          <cell r="J958">
            <v>508686.62</v>
          </cell>
          <cell r="K958">
            <v>0</v>
          </cell>
        </row>
        <row r="959">
          <cell r="E959" t="str">
            <v>666-20181301-301-094</v>
          </cell>
          <cell r="F959" t="str">
            <v>Belt Conveyor</v>
          </cell>
          <cell r="G959">
            <v>133398.62</v>
          </cell>
          <cell r="H959">
            <v>0</v>
          </cell>
          <cell r="J959">
            <v>198040</v>
          </cell>
          <cell r="K959">
            <v>0</v>
          </cell>
        </row>
        <row r="960">
          <cell r="E960" t="str">
            <v>777-20181301-301-094</v>
          </cell>
          <cell r="F960" t="str">
            <v>Belt Conveyor</v>
          </cell>
          <cell r="G960">
            <v>0</v>
          </cell>
          <cell r="H960">
            <v>0</v>
          </cell>
          <cell r="J960">
            <v>575000</v>
          </cell>
          <cell r="K960">
            <v>0</v>
          </cell>
        </row>
        <row r="961">
          <cell r="E961" t="str">
            <v>555-20181301-302-094</v>
          </cell>
          <cell r="F961" t="str">
            <v>Belt Conveyor</v>
          </cell>
          <cell r="G961">
            <v>161230</v>
          </cell>
          <cell r="H961">
            <v>0</v>
          </cell>
          <cell r="J961">
            <v>225100</v>
          </cell>
          <cell r="K961">
            <v>0</v>
          </cell>
        </row>
        <row r="962">
          <cell r="E962" t="str">
            <v>555-20181301-303-094</v>
          </cell>
          <cell r="F962" t="str">
            <v>Belt Conveyor</v>
          </cell>
          <cell r="G962">
            <v>447853.41</v>
          </cell>
          <cell r="H962">
            <v>0</v>
          </cell>
          <cell r="J962">
            <v>481376</v>
          </cell>
          <cell r="K962">
            <v>0</v>
          </cell>
        </row>
        <row r="963">
          <cell r="E963" t="str">
            <v>555-20181302-301-094</v>
          </cell>
          <cell r="F963" t="str">
            <v>Bucket Elevator</v>
          </cell>
          <cell r="G963">
            <v>200860</v>
          </cell>
          <cell r="H963">
            <v>0</v>
          </cell>
          <cell r="J963">
            <v>704359.32</v>
          </cell>
          <cell r="K963">
            <v>0</v>
          </cell>
        </row>
        <row r="964">
          <cell r="E964" t="str">
            <v>666-20181302-301-094</v>
          </cell>
          <cell r="F964" t="str">
            <v>Bucket Elevator</v>
          </cell>
          <cell r="G964">
            <v>5425547.1399999997</v>
          </cell>
          <cell r="H964">
            <v>0</v>
          </cell>
          <cell r="J964">
            <v>5163856.3099999996</v>
          </cell>
          <cell r="K964">
            <v>0</v>
          </cell>
        </row>
        <row r="965">
          <cell r="E965" t="str">
            <v>777-20181302-301-094</v>
          </cell>
          <cell r="F965" t="str">
            <v>Bucket Elevator</v>
          </cell>
          <cell r="G965">
            <v>996876.94</v>
          </cell>
          <cell r="H965">
            <v>0</v>
          </cell>
          <cell r="J965">
            <v>2979086.46</v>
          </cell>
          <cell r="K965">
            <v>0</v>
          </cell>
        </row>
        <row r="966">
          <cell r="E966" t="str">
            <v>555-20181302-302-094</v>
          </cell>
          <cell r="F966" t="str">
            <v>Bucket Elevator</v>
          </cell>
          <cell r="G966">
            <v>162727.03</v>
          </cell>
          <cell r="H966">
            <v>0</v>
          </cell>
          <cell r="J966">
            <v>177239.15</v>
          </cell>
          <cell r="K966">
            <v>0</v>
          </cell>
        </row>
        <row r="967">
          <cell r="E967" t="str">
            <v>555-20181302-303-094</v>
          </cell>
          <cell r="F967" t="str">
            <v>Bucket Elevator</v>
          </cell>
          <cell r="G967">
            <v>2060381.18</v>
          </cell>
          <cell r="H967">
            <v>0</v>
          </cell>
          <cell r="J967">
            <v>2017496.54</v>
          </cell>
          <cell r="K967">
            <v>0</v>
          </cell>
        </row>
        <row r="968">
          <cell r="E968" t="str">
            <v>777-20181303-301-094</v>
          </cell>
          <cell r="F968" t="str">
            <v>Chain Conveyor</v>
          </cell>
          <cell r="G968">
            <v>316250</v>
          </cell>
          <cell r="H968">
            <v>0</v>
          </cell>
          <cell r="J968">
            <v>73000</v>
          </cell>
          <cell r="K968">
            <v>0</v>
          </cell>
        </row>
        <row r="969">
          <cell r="E969" t="str">
            <v>555-20181303-302-094</v>
          </cell>
          <cell r="F969" t="str">
            <v>Chain Conveyor</v>
          </cell>
          <cell r="G969">
            <v>16000</v>
          </cell>
          <cell r="H969">
            <v>0</v>
          </cell>
          <cell r="J969">
            <v>0</v>
          </cell>
          <cell r="K969">
            <v>0</v>
          </cell>
        </row>
        <row r="970">
          <cell r="E970" t="str">
            <v>555-20181303-303-094</v>
          </cell>
          <cell r="F970" t="str">
            <v>Chain Conveyor</v>
          </cell>
          <cell r="G970">
            <v>8250</v>
          </cell>
          <cell r="H970">
            <v>0</v>
          </cell>
          <cell r="J970">
            <v>0</v>
          </cell>
          <cell r="K970">
            <v>0</v>
          </cell>
        </row>
        <row r="971">
          <cell r="E971" t="str">
            <v>555-20181501-301-094</v>
          </cell>
          <cell r="F971" t="str">
            <v>Filter Bags</v>
          </cell>
          <cell r="G971">
            <v>112820.5</v>
          </cell>
          <cell r="H971">
            <v>0</v>
          </cell>
          <cell r="J971">
            <v>1870</v>
          </cell>
          <cell r="K971">
            <v>0</v>
          </cell>
        </row>
        <row r="972">
          <cell r="E972" t="str">
            <v>666-20181501-301-094</v>
          </cell>
          <cell r="F972" t="str">
            <v>Filter Bags</v>
          </cell>
          <cell r="G972">
            <v>428945</v>
          </cell>
          <cell r="H972">
            <v>0</v>
          </cell>
          <cell r="J972">
            <v>678444</v>
          </cell>
          <cell r="K972">
            <v>0</v>
          </cell>
        </row>
        <row r="973">
          <cell r="E973" t="str">
            <v>777-20181501-301-094</v>
          </cell>
          <cell r="F973" t="str">
            <v>Filter Bags</v>
          </cell>
          <cell r="G973">
            <v>360772</v>
          </cell>
          <cell r="H973">
            <v>0</v>
          </cell>
          <cell r="J973">
            <v>392920</v>
          </cell>
          <cell r="K973">
            <v>0</v>
          </cell>
        </row>
        <row r="974">
          <cell r="E974" t="str">
            <v>555-20181501-302-094</v>
          </cell>
          <cell r="F974" t="str">
            <v>Filter Bags</v>
          </cell>
          <cell r="G974">
            <v>0</v>
          </cell>
          <cell r="H974">
            <v>0</v>
          </cell>
          <cell r="J974">
            <v>231420</v>
          </cell>
          <cell r="K974">
            <v>0</v>
          </cell>
        </row>
        <row r="975">
          <cell r="E975" t="str">
            <v>555-20181501-303-094</v>
          </cell>
          <cell r="F975" t="str">
            <v>Filter Bags</v>
          </cell>
          <cell r="G975">
            <v>3632.5</v>
          </cell>
          <cell r="H975">
            <v>0</v>
          </cell>
          <cell r="J975">
            <v>341960</v>
          </cell>
          <cell r="K975">
            <v>0</v>
          </cell>
        </row>
        <row r="976">
          <cell r="E976" t="str">
            <v>555-20181701-201-094</v>
          </cell>
          <cell r="F976" t="str">
            <v>Lubricants</v>
          </cell>
          <cell r="G976">
            <v>814379.77</v>
          </cell>
          <cell r="H976">
            <v>0</v>
          </cell>
          <cell r="J976">
            <v>0</v>
          </cell>
          <cell r="K976">
            <v>0</v>
          </cell>
        </row>
        <row r="977">
          <cell r="E977" t="str">
            <v>666-20181701-201-094</v>
          </cell>
          <cell r="F977" t="str">
            <v>Lubricants</v>
          </cell>
          <cell r="G977">
            <v>58506.51</v>
          </cell>
          <cell r="H977">
            <v>0</v>
          </cell>
          <cell r="J977">
            <v>0</v>
          </cell>
          <cell r="K977">
            <v>0</v>
          </cell>
        </row>
        <row r="978">
          <cell r="E978" t="str">
            <v>777-20181701-201-094</v>
          </cell>
          <cell r="F978" t="str">
            <v>Lubricants</v>
          </cell>
          <cell r="G978">
            <v>170772.53</v>
          </cell>
          <cell r="H978">
            <v>0</v>
          </cell>
          <cell r="J978">
            <v>0</v>
          </cell>
          <cell r="K978">
            <v>0</v>
          </cell>
        </row>
        <row r="979">
          <cell r="E979" t="str">
            <v>555-20181701-205-094</v>
          </cell>
          <cell r="F979" t="str">
            <v>Lubricants</v>
          </cell>
          <cell r="G979">
            <v>0</v>
          </cell>
          <cell r="H979">
            <v>0</v>
          </cell>
          <cell r="J979">
            <v>87443.19</v>
          </cell>
          <cell r="K979">
            <v>0</v>
          </cell>
        </row>
        <row r="980">
          <cell r="E980" t="str">
            <v>666-20181701-205-094</v>
          </cell>
          <cell r="F980" t="str">
            <v>Lubricants</v>
          </cell>
          <cell r="G980">
            <v>6789.47</v>
          </cell>
          <cell r="H980">
            <v>0</v>
          </cell>
          <cell r="J980">
            <v>0</v>
          </cell>
          <cell r="K980">
            <v>0</v>
          </cell>
        </row>
        <row r="981">
          <cell r="E981" t="str">
            <v>777-20181701-205-094</v>
          </cell>
          <cell r="F981" t="str">
            <v>Lubricants</v>
          </cell>
          <cell r="G981">
            <v>192762</v>
          </cell>
          <cell r="H981">
            <v>0</v>
          </cell>
          <cell r="J981">
            <v>150515.22</v>
          </cell>
          <cell r="K981">
            <v>0</v>
          </cell>
        </row>
        <row r="982">
          <cell r="E982" t="str">
            <v>555-20181701-208-094</v>
          </cell>
          <cell r="F982" t="str">
            <v>Lubricants</v>
          </cell>
          <cell r="G982">
            <v>0</v>
          </cell>
          <cell r="H982">
            <v>0</v>
          </cell>
          <cell r="J982">
            <v>1010257.96</v>
          </cell>
          <cell r="K982">
            <v>0</v>
          </cell>
        </row>
        <row r="983">
          <cell r="E983" t="str">
            <v>666-20181701-208-094</v>
          </cell>
          <cell r="F983" t="str">
            <v>Lubricants</v>
          </cell>
          <cell r="G983">
            <v>0</v>
          </cell>
          <cell r="H983">
            <v>0</v>
          </cell>
          <cell r="J983">
            <v>91242</v>
          </cell>
          <cell r="K983">
            <v>0</v>
          </cell>
        </row>
        <row r="984">
          <cell r="E984" t="str">
            <v>777-20181701-208-094</v>
          </cell>
          <cell r="F984" t="str">
            <v>Lubricants</v>
          </cell>
          <cell r="G984">
            <v>0</v>
          </cell>
          <cell r="H984">
            <v>0</v>
          </cell>
          <cell r="J984">
            <v>87116.5</v>
          </cell>
          <cell r="K984">
            <v>0</v>
          </cell>
        </row>
        <row r="985">
          <cell r="E985" t="str">
            <v>555-20181701-301-094</v>
          </cell>
          <cell r="F985" t="str">
            <v>Lubricants</v>
          </cell>
          <cell r="G985">
            <v>155659.54</v>
          </cell>
          <cell r="H985">
            <v>0</v>
          </cell>
          <cell r="J985">
            <v>3421504.07</v>
          </cell>
          <cell r="K985">
            <v>0</v>
          </cell>
        </row>
        <row r="986">
          <cell r="E986" t="str">
            <v>666-20181701-301-094</v>
          </cell>
          <cell r="F986" t="str">
            <v>Lubricants</v>
          </cell>
          <cell r="G986">
            <v>2137209.15</v>
          </cell>
          <cell r="H986">
            <v>0</v>
          </cell>
          <cell r="J986">
            <v>1572166.54</v>
          </cell>
          <cell r="K986">
            <v>0</v>
          </cell>
        </row>
        <row r="987">
          <cell r="E987" t="str">
            <v>777-20181701-301-094</v>
          </cell>
          <cell r="F987" t="str">
            <v>Lubricants</v>
          </cell>
          <cell r="G987">
            <v>0</v>
          </cell>
          <cell r="H987">
            <v>0</v>
          </cell>
          <cell r="J987">
            <v>1231902.6299999999</v>
          </cell>
          <cell r="K987">
            <v>0</v>
          </cell>
        </row>
        <row r="988">
          <cell r="E988" t="str">
            <v>555-20181701-302-094</v>
          </cell>
          <cell r="F988" t="str">
            <v>Lubricants</v>
          </cell>
          <cell r="G988">
            <v>948897.92</v>
          </cell>
          <cell r="H988">
            <v>0</v>
          </cell>
          <cell r="J988">
            <v>1704941.09</v>
          </cell>
          <cell r="K988">
            <v>0</v>
          </cell>
        </row>
        <row r="989">
          <cell r="E989" t="str">
            <v>555-20181701-303-094</v>
          </cell>
          <cell r="F989" t="str">
            <v>Lubricants</v>
          </cell>
          <cell r="G989">
            <v>225907.39</v>
          </cell>
          <cell r="H989">
            <v>0</v>
          </cell>
          <cell r="J989">
            <v>810324</v>
          </cell>
          <cell r="K989">
            <v>0</v>
          </cell>
        </row>
        <row r="990">
          <cell r="E990" t="str">
            <v>555-20181901-205-094</v>
          </cell>
          <cell r="F990" t="str">
            <v>Consumable Maintenance Material</v>
          </cell>
          <cell r="G990">
            <v>1454286.34</v>
          </cell>
          <cell r="H990">
            <v>0</v>
          </cell>
          <cell r="J990">
            <v>1184171.3500000001</v>
          </cell>
          <cell r="K990">
            <v>0</v>
          </cell>
        </row>
        <row r="991">
          <cell r="E991" t="str">
            <v>666-20181901-205-094</v>
          </cell>
          <cell r="F991" t="str">
            <v>Consumable Maintenance Material</v>
          </cell>
          <cell r="G991">
            <v>2267794.25</v>
          </cell>
          <cell r="H991">
            <v>0</v>
          </cell>
          <cell r="J991">
            <v>331242.75</v>
          </cell>
          <cell r="K991">
            <v>0</v>
          </cell>
        </row>
        <row r="992">
          <cell r="E992" t="str">
            <v>777-20181901-205-094</v>
          </cell>
          <cell r="F992" t="str">
            <v>Consumable Maintenance Material</v>
          </cell>
          <cell r="G992">
            <v>364121.2</v>
          </cell>
          <cell r="H992">
            <v>0</v>
          </cell>
          <cell r="J992">
            <v>465572.54</v>
          </cell>
          <cell r="K992">
            <v>0</v>
          </cell>
        </row>
        <row r="993">
          <cell r="E993" t="str">
            <v>555-20181901-222-094</v>
          </cell>
          <cell r="F993" t="str">
            <v>Consumable Maintenance Material</v>
          </cell>
          <cell r="G993">
            <v>79330.240000000005</v>
          </cell>
          <cell r="H993">
            <v>0</v>
          </cell>
          <cell r="J993">
            <v>0</v>
          </cell>
          <cell r="K993">
            <v>0</v>
          </cell>
        </row>
        <row r="994">
          <cell r="E994" t="str">
            <v>555-20181901-301-094</v>
          </cell>
          <cell r="F994" t="str">
            <v>Consumable Maintenance Material</v>
          </cell>
          <cell r="G994">
            <v>158843.9</v>
          </cell>
          <cell r="H994">
            <v>0</v>
          </cell>
          <cell r="J994">
            <v>189074.99</v>
          </cell>
          <cell r="K994">
            <v>0</v>
          </cell>
        </row>
        <row r="995">
          <cell r="E995" t="str">
            <v>666-20181901-301-094</v>
          </cell>
          <cell r="F995" t="str">
            <v>Consumable Maintenance Material</v>
          </cell>
          <cell r="G995">
            <v>55489.97</v>
          </cell>
          <cell r="H995">
            <v>0</v>
          </cell>
          <cell r="J995">
            <v>167162.64000000001</v>
          </cell>
          <cell r="K995">
            <v>0</v>
          </cell>
        </row>
        <row r="996">
          <cell r="E996" t="str">
            <v>777-20181901-301-094</v>
          </cell>
          <cell r="F996" t="str">
            <v>Consumable Maintenance Material</v>
          </cell>
          <cell r="G996">
            <v>68726.8</v>
          </cell>
          <cell r="H996">
            <v>0</v>
          </cell>
          <cell r="J996">
            <v>55578.48</v>
          </cell>
          <cell r="K996">
            <v>0</v>
          </cell>
        </row>
        <row r="997">
          <cell r="E997" t="str">
            <v>555-20181901-302-094</v>
          </cell>
          <cell r="F997" t="str">
            <v>Consumable Maintenance Material</v>
          </cell>
          <cell r="G997">
            <v>70934.13</v>
          </cell>
          <cell r="H997">
            <v>0</v>
          </cell>
          <cell r="J997">
            <v>124187.41</v>
          </cell>
          <cell r="K997">
            <v>0</v>
          </cell>
        </row>
        <row r="998">
          <cell r="E998" t="str">
            <v>555-20181901-303-094</v>
          </cell>
          <cell r="F998" t="str">
            <v>Consumable Maintenance Material</v>
          </cell>
          <cell r="G998">
            <v>75398.84</v>
          </cell>
          <cell r="H998">
            <v>0</v>
          </cell>
          <cell r="J998">
            <v>313239.77</v>
          </cell>
          <cell r="K998">
            <v>0</v>
          </cell>
        </row>
        <row r="999">
          <cell r="E999" t="str">
            <v>555-20181903-205-094</v>
          </cell>
          <cell r="F999" t="str">
            <v>Consumable Maintenance Material</v>
          </cell>
          <cell r="G999">
            <v>1075558.3</v>
          </cell>
          <cell r="H999">
            <v>0</v>
          </cell>
          <cell r="J999">
            <v>587194.07999999996</v>
          </cell>
          <cell r="K999">
            <v>0</v>
          </cell>
        </row>
        <row r="1000">
          <cell r="E1000" t="str">
            <v>666-20181903-205-094</v>
          </cell>
          <cell r="F1000" t="str">
            <v>Consumable Maintenance Material</v>
          </cell>
          <cell r="G1000">
            <v>179001.35</v>
          </cell>
          <cell r="H1000">
            <v>0</v>
          </cell>
          <cell r="J1000">
            <v>96966.07</v>
          </cell>
          <cell r="K1000">
            <v>0</v>
          </cell>
        </row>
        <row r="1001">
          <cell r="E1001" t="str">
            <v>777-20181903-205-094</v>
          </cell>
          <cell r="F1001" t="str">
            <v>Consumable Maintenance Material</v>
          </cell>
          <cell r="G1001">
            <v>681813.39</v>
          </cell>
          <cell r="H1001">
            <v>0</v>
          </cell>
          <cell r="J1001">
            <v>1005452.72</v>
          </cell>
          <cell r="K1001">
            <v>0</v>
          </cell>
        </row>
        <row r="1002">
          <cell r="E1002" t="str">
            <v>555-20181903-301-094</v>
          </cell>
          <cell r="F1002" t="str">
            <v>Consumable Maintenance Material</v>
          </cell>
          <cell r="G1002">
            <v>173954.08</v>
          </cell>
          <cell r="H1002">
            <v>0</v>
          </cell>
          <cell r="J1002">
            <v>260258.87</v>
          </cell>
          <cell r="K1002">
            <v>0</v>
          </cell>
        </row>
        <row r="1003">
          <cell r="E1003" t="str">
            <v>666-20181903-301-094</v>
          </cell>
          <cell r="F1003" t="str">
            <v>Consumable Maintenance Material</v>
          </cell>
          <cell r="G1003">
            <v>829736.84</v>
          </cell>
          <cell r="H1003">
            <v>0</v>
          </cell>
          <cell r="J1003">
            <v>1135619.6299999999</v>
          </cell>
          <cell r="K1003">
            <v>0</v>
          </cell>
        </row>
        <row r="1004">
          <cell r="E1004" t="str">
            <v>777-20181903-301-094</v>
          </cell>
          <cell r="F1004" t="str">
            <v>Consumable Maintenance Material</v>
          </cell>
          <cell r="G1004">
            <v>143926.79999999999</v>
          </cell>
          <cell r="H1004">
            <v>0</v>
          </cell>
          <cell r="J1004">
            <v>797905.8</v>
          </cell>
          <cell r="K1004">
            <v>0</v>
          </cell>
        </row>
        <row r="1005">
          <cell r="E1005" t="str">
            <v>555-20181903-302-094</v>
          </cell>
          <cell r="F1005" t="str">
            <v>Consumable Maintenance Material</v>
          </cell>
          <cell r="G1005">
            <v>192842.37</v>
          </cell>
          <cell r="H1005">
            <v>0</v>
          </cell>
          <cell r="J1005">
            <v>139228.5</v>
          </cell>
          <cell r="K1005">
            <v>0</v>
          </cell>
        </row>
        <row r="1006">
          <cell r="E1006" t="str">
            <v>555-20181903-303-094</v>
          </cell>
          <cell r="F1006" t="str">
            <v>Consumable Maintenance Material</v>
          </cell>
          <cell r="G1006">
            <v>99456.65</v>
          </cell>
          <cell r="H1006">
            <v>0</v>
          </cell>
          <cell r="J1006">
            <v>190476.91</v>
          </cell>
          <cell r="K1006">
            <v>0</v>
          </cell>
        </row>
        <row r="1007">
          <cell r="E1007" t="str">
            <v>555-20182101-205-094</v>
          </cell>
          <cell r="F1007" t="str">
            <v>Other Wearing Spare Parts</v>
          </cell>
          <cell r="G1007">
            <v>0</v>
          </cell>
          <cell r="H1007">
            <v>0</v>
          </cell>
          <cell r="J1007">
            <v>360</v>
          </cell>
          <cell r="K1007">
            <v>0</v>
          </cell>
        </row>
        <row r="1008">
          <cell r="E1008" t="str">
            <v>777-20182101-205-094</v>
          </cell>
          <cell r="F1008" t="str">
            <v>Other Wearing Spare Parts</v>
          </cell>
          <cell r="G1008">
            <v>1731771.2</v>
          </cell>
          <cell r="H1008">
            <v>0</v>
          </cell>
          <cell r="J1008">
            <v>1602826</v>
          </cell>
          <cell r="K1008">
            <v>0</v>
          </cell>
        </row>
        <row r="1009">
          <cell r="E1009" t="str">
            <v>555-20182101-301-094</v>
          </cell>
          <cell r="F1009" t="str">
            <v>Other Wearing Spare Parts</v>
          </cell>
          <cell r="G1009">
            <v>0</v>
          </cell>
          <cell r="H1009">
            <v>0</v>
          </cell>
          <cell r="J1009">
            <v>1500</v>
          </cell>
          <cell r="K1009">
            <v>0</v>
          </cell>
        </row>
        <row r="1010">
          <cell r="E1010" t="str">
            <v>777-20182101-301-094</v>
          </cell>
          <cell r="F1010" t="str">
            <v>Other Wearing Spare Parts</v>
          </cell>
          <cell r="G1010">
            <v>342183</v>
          </cell>
          <cell r="H1010">
            <v>0</v>
          </cell>
          <cell r="J1010">
            <v>910572</v>
          </cell>
          <cell r="K1010">
            <v>0</v>
          </cell>
        </row>
        <row r="1011">
          <cell r="E1011" t="str">
            <v>666-20189901-205-094</v>
          </cell>
          <cell r="F1011" t="str">
            <v>Other Maintenance Material</v>
          </cell>
          <cell r="G1011">
            <v>2870</v>
          </cell>
          <cell r="H1011">
            <v>0</v>
          </cell>
          <cell r="J1011">
            <v>0</v>
          </cell>
          <cell r="K1011">
            <v>0</v>
          </cell>
        </row>
        <row r="1012">
          <cell r="E1012" t="str">
            <v>777-20189901-205-094</v>
          </cell>
          <cell r="F1012" t="str">
            <v>Other Maintenance Material</v>
          </cell>
          <cell r="G1012">
            <v>0</v>
          </cell>
          <cell r="H1012">
            <v>0</v>
          </cell>
          <cell r="J1012">
            <v>360</v>
          </cell>
          <cell r="K1012">
            <v>0</v>
          </cell>
        </row>
        <row r="1013">
          <cell r="E1013" t="str">
            <v>555-20189901-222-094</v>
          </cell>
          <cell r="F1013" t="str">
            <v>Other Maintenance Material</v>
          </cell>
          <cell r="G1013">
            <v>3031754.23</v>
          </cell>
          <cell r="H1013">
            <v>0</v>
          </cell>
          <cell r="J1013">
            <v>4943076.2699999996</v>
          </cell>
          <cell r="K1013">
            <v>0</v>
          </cell>
        </row>
        <row r="1014">
          <cell r="E1014" t="str">
            <v>555-20030101-208-095</v>
          </cell>
          <cell r="F1014" t="str">
            <v>Gasoline</v>
          </cell>
          <cell r="G1014">
            <v>0</v>
          </cell>
          <cell r="H1014">
            <v>0</v>
          </cell>
          <cell r="J1014">
            <v>1839</v>
          </cell>
          <cell r="K1014">
            <v>0</v>
          </cell>
        </row>
        <row r="1015">
          <cell r="E1015" t="str">
            <v>555-20030101-301-095</v>
          </cell>
          <cell r="F1015" t="str">
            <v>Gasoline</v>
          </cell>
          <cell r="G1015">
            <v>3255623.77</v>
          </cell>
          <cell r="H1015">
            <v>0</v>
          </cell>
          <cell r="J1015">
            <v>2197901.7000000002</v>
          </cell>
          <cell r="K1015">
            <v>0</v>
          </cell>
        </row>
        <row r="1016">
          <cell r="E1016" t="str">
            <v>666-20030101-301-095</v>
          </cell>
          <cell r="F1016" t="str">
            <v>Gasoline</v>
          </cell>
          <cell r="G1016">
            <v>2292951.91</v>
          </cell>
          <cell r="H1016">
            <v>0</v>
          </cell>
          <cell r="J1016">
            <v>3017814.7</v>
          </cell>
          <cell r="K1016">
            <v>0</v>
          </cell>
        </row>
        <row r="1017">
          <cell r="E1017" t="str">
            <v>777-20030101-301-095</v>
          </cell>
          <cell r="F1017" t="str">
            <v>Gasoline</v>
          </cell>
          <cell r="G1017">
            <v>2706312</v>
          </cell>
          <cell r="H1017">
            <v>0</v>
          </cell>
          <cell r="J1017">
            <v>1796775.4</v>
          </cell>
          <cell r="K1017">
            <v>0</v>
          </cell>
        </row>
        <row r="1018">
          <cell r="E1018" t="str">
            <v>555-20030101-302-095</v>
          </cell>
          <cell r="F1018" t="str">
            <v>Gasoline</v>
          </cell>
          <cell r="G1018">
            <v>769319.73</v>
          </cell>
          <cell r="H1018">
            <v>0</v>
          </cell>
          <cell r="J1018">
            <v>1677355.9</v>
          </cell>
          <cell r="K1018">
            <v>0</v>
          </cell>
        </row>
        <row r="1019">
          <cell r="E1019" t="str">
            <v>555-20030101-303-095</v>
          </cell>
          <cell r="F1019" t="str">
            <v>Gasoline</v>
          </cell>
          <cell r="G1019">
            <v>888113.09</v>
          </cell>
          <cell r="H1019">
            <v>0</v>
          </cell>
          <cell r="J1019">
            <v>1579160.9</v>
          </cell>
          <cell r="K1019">
            <v>0</v>
          </cell>
        </row>
        <row r="1020">
          <cell r="E1020" t="str">
            <v>555-20030201-202-095</v>
          </cell>
          <cell r="F1020" t="str">
            <v>Gasoline</v>
          </cell>
          <cell r="G1020">
            <v>61097.46</v>
          </cell>
          <cell r="H1020">
            <v>0</v>
          </cell>
          <cell r="J1020">
            <v>171013</v>
          </cell>
          <cell r="K1020">
            <v>0</v>
          </cell>
        </row>
        <row r="1021">
          <cell r="E1021" t="str">
            <v>666-20030201-202-095</v>
          </cell>
          <cell r="F1021" t="str">
            <v>Gasoline</v>
          </cell>
          <cell r="G1021">
            <v>28514.54</v>
          </cell>
          <cell r="H1021">
            <v>0</v>
          </cell>
          <cell r="J1021">
            <v>0</v>
          </cell>
          <cell r="K1021">
            <v>0</v>
          </cell>
        </row>
        <row r="1022">
          <cell r="E1022" t="str">
            <v>777-20030201-202-095</v>
          </cell>
          <cell r="F1022" t="str">
            <v>Gasoline</v>
          </cell>
          <cell r="G1022">
            <v>308942</v>
          </cell>
          <cell r="H1022">
            <v>0</v>
          </cell>
          <cell r="J1022">
            <v>207830</v>
          </cell>
          <cell r="K1022">
            <v>0</v>
          </cell>
        </row>
        <row r="1023">
          <cell r="E1023" t="str">
            <v>555-20030201-203-095</v>
          </cell>
          <cell r="F1023" t="str">
            <v>Gasoline</v>
          </cell>
          <cell r="G1023">
            <v>458951.62</v>
          </cell>
          <cell r="H1023">
            <v>0</v>
          </cell>
          <cell r="J1023">
            <v>640818</v>
          </cell>
          <cell r="K1023">
            <v>0</v>
          </cell>
        </row>
        <row r="1024">
          <cell r="E1024" t="str">
            <v>666-20030201-203-095</v>
          </cell>
          <cell r="F1024" t="str">
            <v>Gasoline</v>
          </cell>
          <cell r="G1024">
            <v>214195.38</v>
          </cell>
          <cell r="H1024">
            <v>0</v>
          </cell>
          <cell r="J1024">
            <v>0</v>
          </cell>
          <cell r="K1024">
            <v>0</v>
          </cell>
        </row>
        <row r="1025">
          <cell r="E1025" t="str">
            <v>777-20030201-203-095</v>
          </cell>
          <cell r="F1025" t="str">
            <v>Gasoline</v>
          </cell>
          <cell r="G1025">
            <v>735684</v>
          </cell>
          <cell r="H1025">
            <v>0</v>
          </cell>
          <cell r="J1025">
            <v>1092968</v>
          </cell>
          <cell r="K1025">
            <v>0</v>
          </cell>
        </row>
        <row r="1026">
          <cell r="E1026" t="str">
            <v>555-20030201-205-095</v>
          </cell>
          <cell r="F1026" t="str">
            <v>Gasoline</v>
          </cell>
          <cell r="G1026">
            <v>223731.99</v>
          </cell>
          <cell r="H1026">
            <v>0</v>
          </cell>
          <cell r="J1026">
            <v>329343</v>
          </cell>
          <cell r="K1026">
            <v>0</v>
          </cell>
        </row>
        <row r="1027">
          <cell r="E1027" t="str">
            <v>666-20030201-205-095</v>
          </cell>
          <cell r="F1027" t="str">
            <v>Gasoline</v>
          </cell>
          <cell r="G1027">
            <v>104417.01</v>
          </cell>
          <cell r="H1027">
            <v>0</v>
          </cell>
          <cell r="J1027">
            <v>0</v>
          </cell>
          <cell r="K1027">
            <v>0</v>
          </cell>
        </row>
        <row r="1028">
          <cell r="E1028" t="str">
            <v>555-20150301-202-095</v>
          </cell>
          <cell r="F1028" t="str">
            <v>Entertainment and Recreation</v>
          </cell>
          <cell r="G1028">
            <v>1832145.23</v>
          </cell>
          <cell r="H1028">
            <v>0</v>
          </cell>
          <cell r="J1028">
            <v>1740165</v>
          </cell>
          <cell r="K1028">
            <v>0</v>
          </cell>
        </row>
        <row r="1029">
          <cell r="E1029" t="str">
            <v>666-20150301-202-095</v>
          </cell>
          <cell r="F1029" t="str">
            <v>Entertainment and Recreation</v>
          </cell>
          <cell r="G1029">
            <v>855072.77</v>
          </cell>
          <cell r="H1029">
            <v>0</v>
          </cell>
          <cell r="J1029">
            <v>0</v>
          </cell>
          <cell r="K1029">
            <v>0</v>
          </cell>
        </row>
        <row r="1030">
          <cell r="E1030" t="str">
            <v>777-20150301-202-095</v>
          </cell>
          <cell r="F1030" t="str">
            <v>Entertainment and Recreation</v>
          </cell>
          <cell r="G1030">
            <v>0</v>
          </cell>
          <cell r="H1030">
            <v>0</v>
          </cell>
          <cell r="J1030">
            <v>13062</v>
          </cell>
          <cell r="K1030">
            <v>0</v>
          </cell>
        </row>
        <row r="1031">
          <cell r="E1031" t="str">
            <v>777-20151401-201-095</v>
          </cell>
          <cell r="F1031" t="str">
            <v>Business Travel - Local</v>
          </cell>
          <cell r="G1031">
            <v>5768</v>
          </cell>
          <cell r="H1031">
            <v>0</v>
          </cell>
          <cell r="J1031">
            <v>0</v>
          </cell>
          <cell r="K1031">
            <v>0</v>
          </cell>
        </row>
        <row r="1032">
          <cell r="E1032" t="str">
            <v>555-20151401-202-095</v>
          </cell>
          <cell r="F1032" t="str">
            <v>Business Travel - Local</v>
          </cell>
          <cell r="G1032">
            <v>275044.02</v>
          </cell>
          <cell r="H1032">
            <v>0</v>
          </cell>
          <cell r="J1032">
            <v>714638</v>
          </cell>
          <cell r="K1032">
            <v>0</v>
          </cell>
        </row>
        <row r="1033">
          <cell r="E1033" t="str">
            <v>666-20151401-202-095</v>
          </cell>
          <cell r="F1033" t="str">
            <v>Business Travel - Local</v>
          </cell>
          <cell r="G1033">
            <v>128364.64</v>
          </cell>
          <cell r="H1033">
            <v>0</v>
          </cell>
          <cell r="J1033">
            <v>0</v>
          </cell>
          <cell r="K1033">
            <v>0</v>
          </cell>
        </row>
        <row r="1034">
          <cell r="E1034" t="str">
            <v>777-20151401-202-095</v>
          </cell>
          <cell r="F1034" t="str">
            <v>Business Travel - Local</v>
          </cell>
          <cell r="G1034">
            <v>139898.07999999999</v>
          </cell>
          <cell r="H1034">
            <v>0</v>
          </cell>
          <cell r="J1034">
            <v>98290</v>
          </cell>
          <cell r="K1034">
            <v>0</v>
          </cell>
        </row>
        <row r="1035">
          <cell r="E1035" t="str">
            <v>555-20151401-203-095</v>
          </cell>
          <cell r="F1035" t="str">
            <v>Business Travel - Local</v>
          </cell>
          <cell r="G1035">
            <v>187764.31</v>
          </cell>
          <cell r="H1035">
            <v>0</v>
          </cell>
          <cell r="J1035">
            <v>2633818.0499999998</v>
          </cell>
          <cell r="K1035">
            <v>0</v>
          </cell>
        </row>
        <row r="1036">
          <cell r="E1036" t="str">
            <v>666-20151401-203-095</v>
          </cell>
          <cell r="F1036" t="str">
            <v>Business Travel - Local</v>
          </cell>
          <cell r="G1036">
            <v>87630.69</v>
          </cell>
          <cell r="H1036">
            <v>0</v>
          </cell>
          <cell r="J1036">
            <v>0</v>
          </cell>
          <cell r="K1036">
            <v>0</v>
          </cell>
        </row>
        <row r="1037">
          <cell r="E1037" t="str">
            <v>777-20151401-203-095</v>
          </cell>
          <cell r="F1037" t="str">
            <v>Business Travel - Local</v>
          </cell>
          <cell r="G1037">
            <v>171578</v>
          </cell>
          <cell r="H1037">
            <v>0</v>
          </cell>
          <cell r="J1037">
            <v>159495</v>
          </cell>
          <cell r="K1037">
            <v>0</v>
          </cell>
        </row>
        <row r="1038">
          <cell r="E1038" t="str">
            <v>777-20151401-204-095</v>
          </cell>
          <cell r="F1038" t="str">
            <v>Business Travel - Local</v>
          </cell>
          <cell r="G1038">
            <v>311834</v>
          </cell>
          <cell r="H1038">
            <v>0</v>
          </cell>
          <cell r="J1038">
            <v>267527</v>
          </cell>
          <cell r="K1038">
            <v>0</v>
          </cell>
        </row>
        <row r="1039">
          <cell r="E1039" t="str">
            <v>555-20151401-205-095</v>
          </cell>
          <cell r="F1039" t="str">
            <v>Business Travel - Local</v>
          </cell>
          <cell r="G1039">
            <v>53065.86</v>
          </cell>
          <cell r="H1039">
            <v>0</v>
          </cell>
          <cell r="J1039">
            <v>181211</v>
          </cell>
          <cell r="K1039">
            <v>0</v>
          </cell>
        </row>
        <row r="1040">
          <cell r="E1040" t="str">
            <v>666-20151401-205-095</v>
          </cell>
          <cell r="F1040" t="str">
            <v>Business Travel - Local</v>
          </cell>
          <cell r="G1040">
            <v>24766.14</v>
          </cell>
          <cell r="H1040">
            <v>0</v>
          </cell>
          <cell r="J1040">
            <v>0</v>
          </cell>
          <cell r="K1040">
            <v>0</v>
          </cell>
        </row>
        <row r="1041">
          <cell r="E1041" t="str">
            <v>777-20151401-205-095</v>
          </cell>
          <cell r="F1041" t="str">
            <v>Business Travel - Local</v>
          </cell>
          <cell r="G1041">
            <v>23023</v>
          </cell>
          <cell r="H1041">
            <v>0</v>
          </cell>
          <cell r="J1041">
            <v>36675</v>
          </cell>
          <cell r="K1041">
            <v>0</v>
          </cell>
        </row>
        <row r="1042">
          <cell r="E1042" t="str">
            <v>555-20151401-206-095</v>
          </cell>
          <cell r="F1042" t="str">
            <v>Business Travel - Local</v>
          </cell>
          <cell r="G1042">
            <v>95969.49</v>
          </cell>
          <cell r="H1042">
            <v>0</v>
          </cell>
          <cell r="J1042">
            <v>221727</v>
          </cell>
          <cell r="K1042">
            <v>0</v>
          </cell>
        </row>
        <row r="1043">
          <cell r="E1043" t="str">
            <v>666-20151401-206-095</v>
          </cell>
          <cell r="F1043" t="str">
            <v>Business Travel - Local</v>
          </cell>
          <cell r="G1043">
            <v>44789.51</v>
          </cell>
          <cell r="H1043">
            <v>0</v>
          </cell>
          <cell r="J1043">
            <v>0</v>
          </cell>
          <cell r="K1043">
            <v>0</v>
          </cell>
        </row>
        <row r="1044">
          <cell r="E1044" t="str">
            <v>777-20151401-206-095</v>
          </cell>
          <cell r="F1044" t="str">
            <v>Business Travel - Local</v>
          </cell>
          <cell r="G1044">
            <v>40946</v>
          </cell>
          <cell r="H1044">
            <v>0</v>
          </cell>
          <cell r="J1044">
            <v>29345</v>
          </cell>
          <cell r="K1044">
            <v>0</v>
          </cell>
        </row>
        <row r="1045">
          <cell r="E1045" t="str">
            <v>777-20151401-208-095</v>
          </cell>
          <cell r="F1045" t="str">
            <v>Business Travel - Local</v>
          </cell>
          <cell r="G1045">
            <v>0</v>
          </cell>
          <cell r="H1045">
            <v>0</v>
          </cell>
          <cell r="J1045">
            <v>340</v>
          </cell>
          <cell r="K1045">
            <v>0</v>
          </cell>
        </row>
        <row r="1046">
          <cell r="E1046" t="str">
            <v>555-20151401-301-095</v>
          </cell>
          <cell r="F1046" t="str">
            <v>Business Travel - Local</v>
          </cell>
          <cell r="G1046">
            <v>1077.24</v>
          </cell>
          <cell r="H1046">
            <v>0</v>
          </cell>
          <cell r="J1046">
            <v>4318</v>
          </cell>
          <cell r="K1046">
            <v>0</v>
          </cell>
        </row>
        <row r="1047">
          <cell r="E1047" t="str">
            <v>666-20151401-301-095</v>
          </cell>
          <cell r="F1047" t="str">
            <v>Business Travel - Local</v>
          </cell>
          <cell r="G1047">
            <v>502.76</v>
          </cell>
          <cell r="H1047">
            <v>0</v>
          </cell>
          <cell r="J1047">
            <v>0</v>
          </cell>
          <cell r="K1047">
            <v>0</v>
          </cell>
        </row>
        <row r="1048">
          <cell r="E1048" t="str">
            <v>777-20151401-301-095</v>
          </cell>
          <cell r="F1048" t="str">
            <v>Business Travel - Local</v>
          </cell>
          <cell r="G1048">
            <v>3775</v>
          </cell>
          <cell r="H1048">
            <v>0</v>
          </cell>
          <cell r="J1048">
            <v>13000</v>
          </cell>
          <cell r="K1048">
            <v>0</v>
          </cell>
        </row>
        <row r="1049">
          <cell r="E1049" t="str">
            <v>555-20151402-202-095</v>
          </cell>
          <cell r="F1049" t="str">
            <v>Business Travel - Overseas</v>
          </cell>
          <cell r="G1049">
            <v>518694.35</v>
          </cell>
          <cell r="H1049">
            <v>0</v>
          </cell>
          <cell r="J1049">
            <v>0</v>
          </cell>
          <cell r="K1049">
            <v>0</v>
          </cell>
        </row>
        <row r="1050">
          <cell r="E1050" t="str">
            <v>666-20151402-202-095</v>
          </cell>
          <cell r="F1050" t="str">
            <v>Business Travel - Overseas</v>
          </cell>
          <cell r="G1050">
            <v>242077.65</v>
          </cell>
          <cell r="H1050">
            <v>0</v>
          </cell>
          <cell r="J1050">
            <v>0</v>
          </cell>
          <cell r="K1050">
            <v>0</v>
          </cell>
        </row>
        <row r="1051">
          <cell r="E1051" t="str">
            <v>555-20151402-203-095</v>
          </cell>
          <cell r="F1051" t="str">
            <v>Business Travel - Overseas</v>
          </cell>
          <cell r="G1051">
            <v>216061.74</v>
          </cell>
          <cell r="H1051">
            <v>0</v>
          </cell>
          <cell r="J1051">
            <v>0</v>
          </cell>
          <cell r="K1051">
            <v>0</v>
          </cell>
        </row>
        <row r="1052">
          <cell r="E1052" t="str">
            <v>666-20151402-203-095</v>
          </cell>
          <cell r="F1052" t="str">
            <v>Business Travel - Overseas</v>
          </cell>
          <cell r="G1052">
            <v>100837.26</v>
          </cell>
          <cell r="H1052">
            <v>0</v>
          </cell>
          <cell r="J1052">
            <v>0</v>
          </cell>
          <cell r="K1052">
            <v>0</v>
          </cell>
        </row>
        <row r="1053">
          <cell r="E1053" t="str">
            <v>555-20151402-204-095</v>
          </cell>
          <cell r="F1053" t="str">
            <v>Business Travel - Overseas</v>
          </cell>
          <cell r="G1053">
            <v>22335.09</v>
          </cell>
          <cell r="H1053">
            <v>0</v>
          </cell>
          <cell r="J1053">
            <v>0</v>
          </cell>
          <cell r="K1053">
            <v>0</v>
          </cell>
        </row>
        <row r="1054">
          <cell r="E1054" t="str">
            <v>666-20151402-204-095</v>
          </cell>
          <cell r="F1054" t="str">
            <v>Business Travel - Overseas</v>
          </cell>
          <cell r="G1054">
            <v>10423.91</v>
          </cell>
          <cell r="H1054">
            <v>0</v>
          </cell>
          <cell r="J1054">
            <v>0</v>
          </cell>
          <cell r="K1054">
            <v>0</v>
          </cell>
        </row>
        <row r="1055">
          <cell r="E1055" t="str">
            <v>555-20151402-205-095</v>
          </cell>
          <cell r="F1055" t="str">
            <v>Business Travel - Overseas</v>
          </cell>
          <cell r="G1055">
            <v>154431.10999999999</v>
          </cell>
          <cell r="H1055">
            <v>0</v>
          </cell>
          <cell r="J1055">
            <v>0</v>
          </cell>
          <cell r="K1055">
            <v>0</v>
          </cell>
        </row>
        <row r="1056">
          <cell r="E1056" t="str">
            <v>666-20151402-205-095</v>
          </cell>
          <cell r="F1056" t="str">
            <v>Business Travel - Overseas</v>
          </cell>
          <cell r="G1056">
            <v>72073.89</v>
          </cell>
          <cell r="H1056">
            <v>0</v>
          </cell>
          <cell r="J1056">
            <v>0</v>
          </cell>
          <cell r="K1056">
            <v>0</v>
          </cell>
        </row>
        <row r="1057">
          <cell r="E1057" t="str">
            <v>555-20151402-206-095</v>
          </cell>
          <cell r="F1057" t="str">
            <v>Business Travel - Overseas</v>
          </cell>
          <cell r="G1057">
            <v>200026.48</v>
          </cell>
          <cell r="H1057">
            <v>0</v>
          </cell>
          <cell r="J1057">
            <v>0</v>
          </cell>
          <cell r="K1057">
            <v>0</v>
          </cell>
        </row>
        <row r="1058">
          <cell r="E1058" t="str">
            <v>666-20151402-206-095</v>
          </cell>
          <cell r="F1058" t="str">
            <v>Business Travel - Overseas</v>
          </cell>
          <cell r="G1058">
            <v>93353.52</v>
          </cell>
          <cell r="H1058">
            <v>0</v>
          </cell>
          <cell r="J1058">
            <v>0</v>
          </cell>
          <cell r="K1058">
            <v>0</v>
          </cell>
        </row>
        <row r="1059">
          <cell r="E1059" t="str">
            <v>777-20160101-202-095</v>
          </cell>
          <cell r="F1059" t="str">
            <v>Car Rental and Leases</v>
          </cell>
          <cell r="G1059">
            <v>10000</v>
          </cell>
          <cell r="H1059">
            <v>0</v>
          </cell>
          <cell r="J1059">
            <v>0</v>
          </cell>
          <cell r="K1059">
            <v>0</v>
          </cell>
        </row>
        <row r="1060">
          <cell r="E1060" t="str">
            <v>555-20160101-301-095</v>
          </cell>
          <cell r="F1060" t="str">
            <v>Equipment Rental and Leases</v>
          </cell>
          <cell r="G1060">
            <v>8096132.96</v>
          </cell>
          <cell r="H1060">
            <v>0</v>
          </cell>
          <cell r="J1060">
            <v>28260978</v>
          </cell>
          <cell r="K1060">
            <v>0</v>
          </cell>
        </row>
        <row r="1061">
          <cell r="E1061" t="str">
            <v>666-20160101-301-095</v>
          </cell>
          <cell r="F1061" t="str">
            <v>Equipment Rental and Leases</v>
          </cell>
          <cell r="G1061">
            <v>3778512.04</v>
          </cell>
          <cell r="H1061">
            <v>0</v>
          </cell>
          <cell r="J1061">
            <v>3669320</v>
          </cell>
          <cell r="K1061">
            <v>0</v>
          </cell>
        </row>
        <row r="1062">
          <cell r="E1062" t="str">
            <v>777-20160101-301-095</v>
          </cell>
          <cell r="F1062" t="str">
            <v>Equipment Rental and Leases</v>
          </cell>
          <cell r="G1062">
            <v>3000000</v>
          </cell>
          <cell r="H1062">
            <v>0</v>
          </cell>
          <cell r="J1062">
            <v>6081887</v>
          </cell>
          <cell r="K1062">
            <v>0</v>
          </cell>
        </row>
        <row r="1063">
          <cell r="E1063" t="str">
            <v>555-20160701-202-095</v>
          </cell>
          <cell r="F1063" t="str">
            <v>Hardware / Software Maintenance</v>
          </cell>
          <cell r="G1063">
            <v>10250</v>
          </cell>
          <cell r="H1063">
            <v>0</v>
          </cell>
          <cell r="J1063">
            <v>3650</v>
          </cell>
          <cell r="K1063">
            <v>0</v>
          </cell>
        </row>
        <row r="1064">
          <cell r="E1064" t="str">
            <v>555-20160801-202-095</v>
          </cell>
          <cell r="F1064" t="str">
            <v>Legal Service &amp; Other Fees</v>
          </cell>
          <cell r="G1064">
            <v>0</v>
          </cell>
          <cell r="H1064">
            <v>0</v>
          </cell>
          <cell r="J1064">
            <v>860</v>
          </cell>
          <cell r="K1064">
            <v>0</v>
          </cell>
        </row>
        <row r="1065">
          <cell r="E1065" t="str">
            <v>555-20161601-206-095</v>
          </cell>
          <cell r="F1065" t="str">
            <v>QC-Test Inspection</v>
          </cell>
          <cell r="G1065">
            <v>3379875.65</v>
          </cell>
          <cell r="H1065">
            <v>0</v>
          </cell>
          <cell r="J1065">
            <v>1217503</v>
          </cell>
          <cell r="K1065">
            <v>0</v>
          </cell>
        </row>
        <row r="1066">
          <cell r="E1066" t="str">
            <v>666-20161601-206-095</v>
          </cell>
          <cell r="F1066" t="str">
            <v>QC-Test Inspection</v>
          </cell>
          <cell r="G1066">
            <v>1577407.5</v>
          </cell>
          <cell r="H1066">
            <v>0</v>
          </cell>
          <cell r="J1066">
            <v>246950.96</v>
          </cell>
          <cell r="K1066">
            <v>0</v>
          </cell>
        </row>
        <row r="1067">
          <cell r="E1067" t="str">
            <v>777-20161601-206-095</v>
          </cell>
          <cell r="F1067" t="str">
            <v>QC-Test Inspection</v>
          </cell>
          <cell r="G1067">
            <v>645905.94999999995</v>
          </cell>
          <cell r="H1067">
            <v>0</v>
          </cell>
          <cell r="J1067">
            <v>172710</v>
          </cell>
          <cell r="K1067">
            <v>0</v>
          </cell>
        </row>
        <row r="1068">
          <cell r="E1068" t="str">
            <v>555-20162301-203-095</v>
          </cell>
          <cell r="F1068" t="str">
            <v>Security Services</v>
          </cell>
          <cell r="G1068">
            <v>7258079.3300000001</v>
          </cell>
          <cell r="H1068">
            <v>0</v>
          </cell>
          <cell r="J1068">
            <v>4844413.87</v>
          </cell>
          <cell r="K1068">
            <v>0</v>
          </cell>
        </row>
        <row r="1069">
          <cell r="E1069" t="str">
            <v>666-20162301-203-095</v>
          </cell>
          <cell r="F1069" t="str">
            <v>Security Services</v>
          </cell>
          <cell r="G1069">
            <v>1236959.24</v>
          </cell>
          <cell r="H1069">
            <v>0</v>
          </cell>
          <cell r="J1069">
            <v>1523337</v>
          </cell>
          <cell r="K1069">
            <v>0</v>
          </cell>
        </row>
        <row r="1070">
          <cell r="E1070" t="str">
            <v>777-20162301-203-095</v>
          </cell>
          <cell r="F1070" t="str">
            <v>Security Services</v>
          </cell>
          <cell r="G1070">
            <v>1646268</v>
          </cell>
          <cell r="H1070">
            <v>0</v>
          </cell>
          <cell r="J1070">
            <v>1077472.5</v>
          </cell>
          <cell r="K1070">
            <v>0</v>
          </cell>
        </row>
        <row r="1071">
          <cell r="E1071" t="str">
            <v>555-20162701-203-095</v>
          </cell>
          <cell r="F1071" t="str">
            <v>Vehicle Repair &amp; Others</v>
          </cell>
          <cell r="G1071">
            <v>0</v>
          </cell>
          <cell r="H1071">
            <v>0</v>
          </cell>
          <cell r="J1071">
            <v>800</v>
          </cell>
          <cell r="K1071">
            <v>0</v>
          </cell>
        </row>
        <row r="1072">
          <cell r="E1072" t="str">
            <v>555-20162801-201-095</v>
          </cell>
          <cell r="F1072" t="str">
            <v>Others Repair and Maintenance</v>
          </cell>
          <cell r="G1072">
            <v>2494838.7400000002</v>
          </cell>
          <cell r="H1072">
            <v>0</v>
          </cell>
          <cell r="J1072">
            <v>602311</v>
          </cell>
          <cell r="K1072">
            <v>0</v>
          </cell>
        </row>
        <row r="1073">
          <cell r="E1073" t="str">
            <v>555-20162801-202-095</v>
          </cell>
          <cell r="F1073" t="str">
            <v>Others Repair and Maintenance</v>
          </cell>
          <cell r="G1073">
            <v>4617721.13</v>
          </cell>
          <cell r="H1073">
            <v>0</v>
          </cell>
          <cell r="J1073">
            <v>5728574.4199999999</v>
          </cell>
          <cell r="K1073">
            <v>0</v>
          </cell>
        </row>
        <row r="1074">
          <cell r="E1074" t="str">
            <v>666-20162801-202-095</v>
          </cell>
          <cell r="F1074" t="str">
            <v>Others Repair and Maintenance</v>
          </cell>
          <cell r="G1074">
            <v>1677807.31</v>
          </cell>
          <cell r="H1074">
            <v>0</v>
          </cell>
          <cell r="J1074">
            <v>1738451.48</v>
          </cell>
          <cell r="K1074">
            <v>0</v>
          </cell>
        </row>
        <row r="1075">
          <cell r="E1075" t="str">
            <v>777-20162801-202-095</v>
          </cell>
          <cell r="F1075" t="str">
            <v>Others Repair and Maintenance</v>
          </cell>
          <cell r="G1075">
            <v>379920</v>
          </cell>
          <cell r="H1075">
            <v>0</v>
          </cell>
          <cell r="J1075">
            <v>1417533.8</v>
          </cell>
          <cell r="K1075">
            <v>0</v>
          </cell>
        </row>
        <row r="1076">
          <cell r="E1076" t="str">
            <v>555-20162801-203-095</v>
          </cell>
          <cell r="F1076" t="str">
            <v>Others Repair and Maintenance</v>
          </cell>
          <cell r="G1076">
            <v>458799</v>
          </cell>
          <cell r="H1076">
            <v>0</v>
          </cell>
          <cell r="J1076">
            <v>97418</v>
          </cell>
          <cell r="K1076">
            <v>0</v>
          </cell>
        </row>
        <row r="1077">
          <cell r="E1077" t="str">
            <v>666-20162801-203-095</v>
          </cell>
          <cell r="F1077" t="str">
            <v>Others Repair and Maintenance</v>
          </cell>
          <cell r="G1077">
            <v>189145</v>
          </cell>
          <cell r="H1077">
            <v>0</v>
          </cell>
          <cell r="J1077">
            <v>0</v>
          </cell>
          <cell r="K1077">
            <v>0</v>
          </cell>
        </row>
        <row r="1078">
          <cell r="E1078" t="str">
            <v>777-20162801-203-095</v>
          </cell>
          <cell r="F1078" t="str">
            <v>Others Repair and Maintenance</v>
          </cell>
          <cell r="G1078">
            <v>9310</v>
          </cell>
          <cell r="H1078">
            <v>0</v>
          </cell>
          <cell r="J1078">
            <v>6500</v>
          </cell>
          <cell r="K1078">
            <v>0</v>
          </cell>
        </row>
        <row r="1079">
          <cell r="E1079" t="str">
            <v>555-20162801-204-095</v>
          </cell>
          <cell r="F1079" t="str">
            <v>Others Repair and Maintenance</v>
          </cell>
          <cell r="G1079">
            <v>13280</v>
          </cell>
          <cell r="H1079">
            <v>0</v>
          </cell>
          <cell r="J1079">
            <v>0</v>
          </cell>
          <cell r="K1079">
            <v>0</v>
          </cell>
        </row>
        <row r="1080">
          <cell r="E1080" t="str">
            <v>777-20162801-204-095</v>
          </cell>
          <cell r="F1080" t="str">
            <v>Others Repair and Maintenance</v>
          </cell>
          <cell r="G1080">
            <v>520</v>
          </cell>
          <cell r="H1080">
            <v>0</v>
          </cell>
          <cell r="J1080">
            <v>0</v>
          </cell>
          <cell r="K1080">
            <v>0</v>
          </cell>
        </row>
        <row r="1081">
          <cell r="E1081" t="str">
            <v>555-20162801-205-095</v>
          </cell>
          <cell r="F1081" t="str">
            <v>Others Repair and Maintenance</v>
          </cell>
          <cell r="G1081">
            <v>31585</v>
          </cell>
          <cell r="H1081">
            <v>0</v>
          </cell>
          <cell r="J1081">
            <v>0</v>
          </cell>
          <cell r="K1081">
            <v>0</v>
          </cell>
        </row>
        <row r="1082">
          <cell r="E1082" t="str">
            <v>666-20162801-205-095</v>
          </cell>
          <cell r="F1082" t="str">
            <v>Others Repair and Maintenance</v>
          </cell>
          <cell r="G1082">
            <v>945</v>
          </cell>
          <cell r="H1082">
            <v>0</v>
          </cell>
          <cell r="J1082">
            <v>69986.679999999993</v>
          </cell>
          <cell r="K1082">
            <v>0</v>
          </cell>
        </row>
        <row r="1083">
          <cell r="E1083" t="str">
            <v>777-20162801-205-095</v>
          </cell>
          <cell r="F1083" t="str">
            <v>Others Repair and Maintenance</v>
          </cell>
          <cell r="G1083">
            <v>8790</v>
          </cell>
          <cell r="H1083">
            <v>0</v>
          </cell>
          <cell r="J1083">
            <v>40469</v>
          </cell>
          <cell r="K1083">
            <v>0</v>
          </cell>
        </row>
        <row r="1084">
          <cell r="E1084" t="str">
            <v>555-20162801-206-095</v>
          </cell>
          <cell r="F1084" t="str">
            <v>Others Repair and Maintenance</v>
          </cell>
          <cell r="G1084">
            <v>27936</v>
          </cell>
          <cell r="H1084">
            <v>0</v>
          </cell>
          <cell r="J1084">
            <v>250</v>
          </cell>
          <cell r="K1084">
            <v>0</v>
          </cell>
        </row>
        <row r="1085">
          <cell r="E1085" t="str">
            <v>666-20162801-206-095</v>
          </cell>
          <cell r="F1085" t="str">
            <v>Others Repair and Maintenance</v>
          </cell>
          <cell r="G1085">
            <v>0</v>
          </cell>
          <cell r="H1085">
            <v>0</v>
          </cell>
          <cell r="J1085">
            <v>560</v>
          </cell>
          <cell r="K1085">
            <v>0</v>
          </cell>
        </row>
        <row r="1086">
          <cell r="E1086" t="str">
            <v>777-20162801-206-095</v>
          </cell>
          <cell r="F1086" t="str">
            <v>Others Repair and Maintenance</v>
          </cell>
          <cell r="G1086">
            <v>4000</v>
          </cell>
          <cell r="H1086">
            <v>0</v>
          </cell>
          <cell r="J1086">
            <v>0</v>
          </cell>
          <cell r="K1086">
            <v>0</v>
          </cell>
        </row>
        <row r="1087">
          <cell r="E1087" t="str">
            <v>555-20162801-208-095</v>
          </cell>
          <cell r="F1087" t="str">
            <v>Others Repair and Maintenance</v>
          </cell>
          <cell r="G1087">
            <v>0</v>
          </cell>
          <cell r="H1087">
            <v>0</v>
          </cell>
          <cell r="J1087">
            <v>28600</v>
          </cell>
          <cell r="K1087">
            <v>0</v>
          </cell>
        </row>
        <row r="1088">
          <cell r="E1088" t="str">
            <v>777-20162801-208-095</v>
          </cell>
          <cell r="F1088" t="str">
            <v>Others Repair and Maintenance</v>
          </cell>
          <cell r="G1088">
            <v>0</v>
          </cell>
          <cell r="H1088">
            <v>0</v>
          </cell>
          <cell r="J1088">
            <v>1500</v>
          </cell>
          <cell r="K1088">
            <v>0</v>
          </cell>
        </row>
        <row r="1089">
          <cell r="E1089" t="str">
            <v>555-20162801-301-095</v>
          </cell>
          <cell r="F1089" t="str">
            <v>Others Repair and Maintenance</v>
          </cell>
          <cell r="G1089">
            <v>327577</v>
          </cell>
          <cell r="H1089">
            <v>0</v>
          </cell>
          <cell r="J1089">
            <v>0</v>
          </cell>
          <cell r="K1089">
            <v>0</v>
          </cell>
        </row>
        <row r="1090">
          <cell r="E1090" t="str">
            <v>777-20162801-301-095</v>
          </cell>
          <cell r="F1090" t="str">
            <v>Others Repair and Maintenance</v>
          </cell>
          <cell r="G1090">
            <v>0</v>
          </cell>
          <cell r="H1090">
            <v>0</v>
          </cell>
          <cell r="J1090">
            <v>29800</v>
          </cell>
          <cell r="K1090">
            <v>0</v>
          </cell>
        </row>
        <row r="1091">
          <cell r="E1091" t="str">
            <v>555-20162802-201-095</v>
          </cell>
          <cell r="F1091" t="str">
            <v>Road Repair and Maintenance</v>
          </cell>
          <cell r="G1091">
            <v>2039852.24</v>
          </cell>
          <cell r="H1091">
            <v>0</v>
          </cell>
          <cell r="J1091">
            <v>0</v>
          </cell>
          <cell r="K1091">
            <v>0</v>
          </cell>
        </row>
        <row r="1092">
          <cell r="E1092" t="str">
            <v>666-20162802-201-095</v>
          </cell>
          <cell r="F1092" t="str">
            <v>Road Repair and Maintenance</v>
          </cell>
          <cell r="G1092">
            <v>4530663</v>
          </cell>
          <cell r="H1092">
            <v>0</v>
          </cell>
          <cell r="J1092">
            <v>0</v>
          </cell>
          <cell r="K1092">
            <v>0</v>
          </cell>
        </row>
        <row r="1093">
          <cell r="E1093" t="str">
            <v>777-20162802-201-095</v>
          </cell>
          <cell r="F1093" t="str">
            <v>Road Repair and Maintenance</v>
          </cell>
          <cell r="G1093">
            <v>1560390</v>
          </cell>
          <cell r="H1093">
            <v>0</v>
          </cell>
          <cell r="J1093">
            <v>2406553</v>
          </cell>
          <cell r="K1093">
            <v>0</v>
          </cell>
        </row>
        <row r="1094">
          <cell r="E1094" t="str">
            <v>555-20170401-202-095</v>
          </cell>
          <cell r="F1094" t="str">
            <v>Vehicle Repair &amp; Maintenance</v>
          </cell>
          <cell r="G1094">
            <v>409246.36</v>
          </cell>
          <cell r="H1094">
            <v>0</v>
          </cell>
          <cell r="J1094">
            <v>199902.81</v>
          </cell>
          <cell r="K1094">
            <v>0</v>
          </cell>
        </row>
        <row r="1095">
          <cell r="E1095" t="str">
            <v>666-20170401-202-095</v>
          </cell>
          <cell r="F1095" t="str">
            <v>Vehicle Repair &amp; Maintenance</v>
          </cell>
          <cell r="G1095">
            <v>190997.64</v>
          </cell>
          <cell r="H1095">
            <v>0</v>
          </cell>
          <cell r="J1095">
            <v>0</v>
          </cell>
          <cell r="K1095">
            <v>0</v>
          </cell>
        </row>
        <row r="1096">
          <cell r="E1096" t="str">
            <v>777-20170401-202-095</v>
          </cell>
          <cell r="F1096" t="str">
            <v>Vehicle Repair &amp; Maintenance</v>
          </cell>
          <cell r="G1096">
            <v>166207</v>
          </cell>
          <cell r="H1096">
            <v>0</v>
          </cell>
          <cell r="J1096">
            <v>173816</v>
          </cell>
          <cell r="K1096">
            <v>0</v>
          </cell>
        </row>
        <row r="1097">
          <cell r="E1097" t="str">
            <v>555-20170401-203-095</v>
          </cell>
          <cell r="F1097" t="str">
            <v>Vehicle Repair &amp; Maintenance</v>
          </cell>
          <cell r="G1097">
            <v>332896.34999999998</v>
          </cell>
          <cell r="H1097">
            <v>0</v>
          </cell>
          <cell r="J1097">
            <v>245944</v>
          </cell>
          <cell r="K1097">
            <v>0</v>
          </cell>
        </row>
        <row r="1098">
          <cell r="E1098" t="str">
            <v>666-20170401-203-095</v>
          </cell>
          <cell r="F1098" t="str">
            <v>Vehicle Repair &amp; Maintenance</v>
          </cell>
          <cell r="G1098">
            <v>155364.65</v>
          </cell>
          <cell r="H1098">
            <v>0</v>
          </cell>
          <cell r="J1098">
            <v>0</v>
          </cell>
          <cell r="K1098">
            <v>0</v>
          </cell>
        </row>
        <row r="1099">
          <cell r="E1099" t="str">
            <v>777-20170401-203-095</v>
          </cell>
          <cell r="F1099" t="str">
            <v>Vehicle Repair &amp; Maintenance</v>
          </cell>
          <cell r="G1099">
            <v>123339</v>
          </cell>
          <cell r="H1099">
            <v>0</v>
          </cell>
          <cell r="J1099">
            <v>130720</v>
          </cell>
          <cell r="K1099">
            <v>0</v>
          </cell>
        </row>
        <row r="1100">
          <cell r="E1100" t="str">
            <v>555-20190201-203-095</v>
          </cell>
          <cell r="F1100" t="str">
            <v>Company Insurance</v>
          </cell>
          <cell r="G1100">
            <v>1934365.38</v>
          </cell>
          <cell r="H1100">
            <v>0</v>
          </cell>
          <cell r="J1100">
            <v>1655454.36</v>
          </cell>
          <cell r="K1100">
            <v>0</v>
          </cell>
        </row>
        <row r="1101">
          <cell r="E1101" t="str">
            <v>666-20190201-203-095</v>
          </cell>
          <cell r="F1101" t="str">
            <v>Company Insurance</v>
          </cell>
          <cell r="G1101">
            <v>782829.01</v>
          </cell>
          <cell r="H1101">
            <v>0</v>
          </cell>
          <cell r="J1101">
            <v>756514.37</v>
          </cell>
          <cell r="K1101">
            <v>0</v>
          </cell>
        </row>
        <row r="1102">
          <cell r="E1102" t="str">
            <v>777-20190201-203-095</v>
          </cell>
          <cell r="F1102" t="str">
            <v>Company Insurance</v>
          </cell>
          <cell r="G1102">
            <v>750210.51</v>
          </cell>
          <cell r="H1102">
            <v>0</v>
          </cell>
          <cell r="J1102">
            <v>715613.8</v>
          </cell>
          <cell r="K1102">
            <v>0</v>
          </cell>
        </row>
        <row r="1103">
          <cell r="E1103" t="str">
            <v>555-20190301-202-095</v>
          </cell>
          <cell r="F1103" t="str">
            <v>Equip Purchased -&lt; Threashold</v>
          </cell>
          <cell r="G1103">
            <v>0</v>
          </cell>
          <cell r="H1103">
            <v>0</v>
          </cell>
          <cell r="J1103">
            <v>54450</v>
          </cell>
          <cell r="K1103">
            <v>0</v>
          </cell>
        </row>
        <row r="1104">
          <cell r="E1104" t="str">
            <v>555-20190301-205-095</v>
          </cell>
          <cell r="F1104" t="str">
            <v>Equip Purchased -&lt; Threashold</v>
          </cell>
          <cell r="G1104">
            <v>962500</v>
          </cell>
          <cell r="H1104">
            <v>0</v>
          </cell>
          <cell r="J1104">
            <v>0</v>
          </cell>
          <cell r="K1104">
            <v>0</v>
          </cell>
        </row>
        <row r="1105">
          <cell r="E1105" t="str">
            <v>555-20190301-206-095</v>
          </cell>
          <cell r="F1105" t="str">
            <v>Equip Purchased -&lt; Threashold</v>
          </cell>
          <cell r="G1105">
            <v>5540</v>
          </cell>
          <cell r="H1105">
            <v>0</v>
          </cell>
          <cell r="J1105">
            <v>13695</v>
          </cell>
          <cell r="K1105">
            <v>0</v>
          </cell>
        </row>
        <row r="1106">
          <cell r="E1106" t="str">
            <v>555-20190301-303-095</v>
          </cell>
          <cell r="F1106" t="str">
            <v>Equip Purchased -&lt; Threashold</v>
          </cell>
          <cell r="G1106">
            <v>0</v>
          </cell>
          <cell r="H1106">
            <v>0</v>
          </cell>
          <cell r="J1106">
            <v>34420.300000000003</v>
          </cell>
          <cell r="K1106">
            <v>0</v>
          </cell>
        </row>
        <row r="1107">
          <cell r="E1107" t="str">
            <v>555-20190401-206-095</v>
          </cell>
          <cell r="F1107" t="str">
            <v>Quality Test</v>
          </cell>
          <cell r="G1107">
            <v>1248567.1000000001</v>
          </cell>
          <cell r="H1107">
            <v>0</v>
          </cell>
          <cell r="J1107">
            <v>1981525.71</v>
          </cell>
          <cell r="K1107">
            <v>0</v>
          </cell>
        </row>
        <row r="1108">
          <cell r="E1108" t="str">
            <v>666-20190401-206-095</v>
          </cell>
          <cell r="F1108" t="str">
            <v>Quality Test</v>
          </cell>
          <cell r="G1108">
            <v>0</v>
          </cell>
          <cell r="H1108">
            <v>0</v>
          </cell>
          <cell r="J1108">
            <v>367186.97</v>
          </cell>
          <cell r="K1108">
            <v>0</v>
          </cell>
        </row>
        <row r="1109">
          <cell r="E1109" t="str">
            <v>777-20190401-206-095</v>
          </cell>
          <cell r="F1109" t="str">
            <v>Quality Test</v>
          </cell>
          <cell r="G1109">
            <v>619581.09</v>
          </cell>
          <cell r="H1109">
            <v>0</v>
          </cell>
          <cell r="J1109">
            <v>782020</v>
          </cell>
          <cell r="K1109">
            <v>0</v>
          </cell>
        </row>
        <row r="1110">
          <cell r="E1110" t="str">
            <v>555-20190601-201-095</v>
          </cell>
          <cell r="F1110" t="str">
            <v>Office Supplies</v>
          </cell>
          <cell r="G1110">
            <v>1670.41</v>
          </cell>
          <cell r="H1110">
            <v>0</v>
          </cell>
          <cell r="J1110">
            <v>0</v>
          </cell>
          <cell r="K1110">
            <v>0</v>
          </cell>
        </row>
        <row r="1111">
          <cell r="E1111" t="str">
            <v>666-20190601-201-095</v>
          </cell>
          <cell r="F1111" t="str">
            <v>Office Supplies</v>
          </cell>
          <cell r="G1111">
            <v>779.59</v>
          </cell>
          <cell r="H1111">
            <v>0</v>
          </cell>
          <cell r="J1111">
            <v>0</v>
          </cell>
          <cell r="K1111">
            <v>0</v>
          </cell>
        </row>
        <row r="1112">
          <cell r="E1112" t="str">
            <v>555-20190601-202-095</v>
          </cell>
          <cell r="F1112" t="str">
            <v>Office Supplies</v>
          </cell>
          <cell r="G1112">
            <v>973416.22</v>
          </cell>
          <cell r="H1112">
            <v>0</v>
          </cell>
          <cell r="J1112">
            <v>1522291</v>
          </cell>
          <cell r="K1112">
            <v>0</v>
          </cell>
        </row>
        <row r="1113">
          <cell r="E1113" t="str">
            <v>666-20190601-202-095</v>
          </cell>
          <cell r="F1113" t="str">
            <v>Office Supplies</v>
          </cell>
          <cell r="G1113">
            <v>454298.98</v>
          </cell>
          <cell r="H1113">
            <v>0</v>
          </cell>
          <cell r="J1113">
            <v>98010</v>
          </cell>
          <cell r="K1113">
            <v>0</v>
          </cell>
        </row>
        <row r="1114">
          <cell r="E1114" t="str">
            <v>777-20190601-202-095</v>
          </cell>
          <cell r="F1114" t="str">
            <v>Office Supplies</v>
          </cell>
          <cell r="G1114">
            <v>211403.6</v>
          </cell>
          <cell r="H1114">
            <v>0</v>
          </cell>
          <cell r="J1114">
            <v>123351.5</v>
          </cell>
          <cell r="K1114">
            <v>0</v>
          </cell>
        </row>
        <row r="1115">
          <cell r="E1115" t="str">
            <v>555-20190601-203-095</v>
          </cell>
          <cell r="F1115" t="str">
            <v>Office Supplies</v>
          </cell>
          <cell r="G1115">
            <v>439135.79</v>
          </cell>
          <cell r="H1115">
            <v>0</v>
          </cell>
          <cell r="J1115">
            <v>75118</v>
          </cell>
          <cell r="K1115">
            <v>0</v>
          </cell>
        </row>
        <row r="1116">
          <cell r="E1116" t="str">
            <v>666-20190601-203-095</v>
          </cell>
          <cell r="F1116" t="str">
            <v>Office Supplies</v>
          </cell>
          <cell r="G1116">
            <v>204947.21</v>
          </cell>
          <cell r="H1116">
            <v>0</v>
          </cell>
          <cell r="J1116">
            <v>0</v>
          </cell>
          <cell r="K1116">
            <v>0</v>
          </cell>
        </row>
        <row r="1117">
          <cell r="E1117" t="str">
            <v>777-20190601-203-095</v>
          </cell>
          <cell r="F1117" t="str">
            <v>Office Supplies</v>
          </cell>
          <cell r="G1117">
            <v>138829</v>
          </cell>
          <cell r="H1117">
            <v>0</v>
          </cell>
          <cell r="J1117">
            <v>48650</v>
          </cell>
          <cell r="K1117">
            <v>0</v>
          </cell>
        </row>
        <row r="1118">
          <cell r="E1118" t="str">
            <v>555-20190601-204-095</v>
          </cell>
          <cell r="F1118" t="str">
            <v>Office Supplies</v>
          </cell>
          <cell r="G1118">
            <v>17916.34</v>
          </cell>
          <cell r="H1118">
            <v>0</v>
          </cell>
          <cell r="J1118">
            <v>90791</v>
          </cell>
          <cell r="K1118">
            <v>0</v>
          </cell>
        </row>
        <row r="1119">
          <cell r="E1119" t="str">
            <v>666-20190601-204-095</v>
          </cell>
          <cell r="F1119" t="str">
            <v>Office Supplies</v>
          </cell>
          <cell r="G1119">
            <v>8361.66</v>
          </cell>
          <cell r="H1119">
            <v>0</v>
          </cell>
          <cell r="J1119">
            <v>0</v>
          </cell>
          <cell r="K1119">
            <v>0</v>
          </cell>
        </row>
        <row r="1120">
          <cell r="E1120" t="str">
            <v>777-20190601-204-095</v>
          </cell>
          <cell r="F1120" t="str">
            <v>Office Supplies</v>
          </cell>
          <cell r="G1120">
            <v>18314</v>
          </cell>
          <cell r="H1120">
            <v>0</v>
          </cell>
          <cell r="J1120">
            <v>54903</v>
          </cell>
          <cell r="K1120">
            <v>0</v>
          </cell>
        </row>
        <row r="1121">
          <cell r="E1121" t="str">
            <v>555-20190601-205-095</v>
          </cell>
          <cell r="F1121" t="str">
            <v>Office Supplies</v>
          </cell>
          <cell r="G1121">
            <v>5288.72</v>
          </cell>
          <cell r="H1121">
            <v>0</v>
          </cell>
          <cell r="J1121">
            <v>13650</v>
          </cell>
          <cell r="K1121">
            <v>0</v>
          </cell>
        </row>
        <row r="1122">
          <cell r="E1122" t="str">
            <v>666-20190601-205-095</v>
          </cell>
          <cell r="F1122" t="str">
            <v>Office Supplies</v>
          </cell>
          <cell r="G1122">
            <v>2468.2800000000002</v>
          </cell>
          <cell r="H1122">
            <v>0</v>
          </cell>
          <cell r="J1122">
            <v>0</v>
          </cell>
          <cell r="K1122">
            <v>0</v>
          </cell>
        </row>
        <row r="1123">
          <cell r="E1123" t="str">
            <v>777-20190601-205-095</v>
          </cell>
          <cell r="F1123" t="str">
            <v>Office Supplies</v>
          </cell>
          <cell r="G1123">
            <v>6635</v>
          </cell>
          <cell r="H1123">
            <v>0</v>
          </cell>
          <cell r="J1123">
            <v>0</v>
          </cell>
          <cell r="K1123">
            <v>0</v>
          </cell>
        </row>
        <row r="1124">
          <cell r="E1124" t="str">
            <v>555-20190601-206-095</v>
          </cell>
          <cell r="F1124" t="str">
            <v>Office Supplies</v>
          </cell>
          <cell r="G1124">
            <v>69997.679999999993</v>
          </cell>
          <cell r="H1124">
            <v>0</v>
          </cell>
          <cell r="J1124">
            <v>29929</v>
          </cell>
          <cell r="K1124">
            <v>0</v>
          </cell>
        </row>
        <row r="1125">
          <cell r="E1125" t="str">
            <v>666-20190601-206-095</v>
          </cell>
          <cell r="F1125" t="str">
            <v>Office Supplies</v>
          </cell>
          <cell r="G1125">
            <v>32668.32</v>
          </cell>
          <cell r="H1125">
            <v>0</v>
          </cell>
          <cell r="J1125">
            <v>0</v>
          </cell>
          <cell r="K1125">
            <v>0</v>
          </cell>
        </row>
        <row r="1126">
          <cell r="E1126" t="str">
            <v>777-20190601-206-095</v>
          </cell>
          <cell r="F1126" t="str">
            <v>Office Supplies</v>
          </cell>
          <cell r="G1126">
            <v>14567</v>
          </cell>
          <cell r="H1126">
            <v>0</v>
          </cell>
          <cell r="J1126">
            <v>5814.8</v>
          </cell>
          <cell r="K1126">
            <v>0</v>
          </cell>
        </row>
        <row r="1127">
          <cell r="E1127" t="str">
            <v>555-20190601-302-095</v>
          </cell>
          <cell r="F1127" t="str">
            <v>Office Supplies</v>
          </cell>
          <cell r="G1127">
            <v>0</v>
          </cell>
          <cell r="H1127">
            <v>0</v>
          </cell>
          <cell r="J1127">
            <v>3350</v>
          </cell>
          <cell r="K1127">
            <v>0</v>
          </cell>
        </row>
        <row r="1128">
          <cell r="E1128" t="str">
            <v>555-20190602-206-095</v>
          </cell>
          <cell r="F1128" t="str">
            <v>Lab Testing Materials</v>
          </cell>
          <cell r="G1128">
            <v>2814</v>
          </cell>
          <cell r="H1128">
            <v>0</v>
          </cell>
          <cell r="J1128">
            <v>2585</v>
          </cell>
          <cell r="K1128">
            <v>0</v>
          </cell>
        </row>
        <row r="1129">
          <cell r="E1129" t="str">
            <v>555-20190603-301-095</v>
          </cell>
          <cell r="F1129" t="str">
            <v>Grinding Aid (DEG)</v>
          </cell>
          <cell r="G1129">
            <v>0</v>
          </cell>
          <cell r="H1129">
            <v>0</v>
          </cell>
          <cell r="J1129">
            <v>5114036.75</v>
          </cell>
          <cell r="K1129">
            <v>0</v>
          </cell>
        </row>
        <row r="1130">
          <cell r="E1130" t="str">
            <v>666-20190603-301-095</v>
          </cell>
          <cell r="F1130" t="str">
            <v>Grinding Aid (DEG)</v>
          </cell>
          <cell r="G1130">
            <v>0</v>
          </cell>
          <cell r="H1130">
            <v>0</v>
          </cell>
          <cell r="J1130">
            <v>6443308.4299999997</v>
          </cell>
          <cell r="K1130">
            <v>0</v>
          </cell>
        </row>
        <row r="1131">
          <cell r="E1131" t="str">
            <v>777-20190603-301-095</v>
          </cell>
          <cell r="F1131" t="str">
            <v>Grinding Aid (DEG)</v>
          </cell>
          <cell r="G1131">
            <v>0</v>
          </cell>
          <cell r="H1131">
            <v>0</v>
          </cell>
          <cell r="J1131">
            <v>5298973.43</v>
          </cell>
          <cell r="K1131">
            <v>0</v>
          </cell>
        </row>
        <row r="1132">
          <cell r="E1132" t="str">
            <v>555-20190603-302-095</v>
          </cell>
          <cell r="F1132" t="str">
            <v>Grinding Aid (DEG)</v>
          </cell>
          <cell r="G1132">
            <v>0</v>
          </cell>
          <cell r="H1132">
            <v>0</v>
          </cell>
          <cell r="J1132">
            <v>7073620.3300000001</v>
          </cell>
          <cell r="K1132">
            <v>0</v>
          </cell>
        </row>
        <row r="1133">
          <cell r="E1133" t="str">
            <v>555-20190603-303-095</v>
          </cell>
          <cell r="F1133" t="str">
            <v>Grinding Aid (DEG)</v>
          </cell>
          <cell r="G1133">
            <v>0</v>
          </cell>
          <cell r="H1133">
            <v>0</v>
          </cell>
          <cell r="J1133">
            <v>4302979.92</v>
          </cell>
          <cell r="K1133">
            <v>0</v>
          </cell>
        </row>
        <row r="1134">
          <cell r="E1134" t="str">
            <v>555-20190604-202-095</v>
          </cell>
          <cell r="F1134" t="str">
            <v>Photocopies and Stationeries</v>
          </cell>
          <cell r="G1134">
            <v>0</v>
          </cell>
          <cell r="H1134">
            <v>0</v>
          </cell>
          <cell r="J1134">
            <v>360</v>
          </cell>
          <cell r="K1134">
            <v>0</v>
          </cell>
        </row>
        <row r="1135">
          <cell r="E1135" t="str">
            <v>777-20190604-202-095</v>
          </cell>
          <cell r="F1135" t="str">
            <v>Photocopies and Stationeries</v>
          </cell>
          <cell r="G1135">
            <v>0</v>
          </cell>
          <cell r="H1135">
            <v>0</v>
          </cell>
          <cell r="J1135">
            <v>510</v>
          </cell>
          <cell r="K1135">
            <v>0</v>
          </cell>
        </row>
        <row r="1136">
          <cell r="E1136" t="str">
            <v>777-20190604-203-095</v>
          </cell>
          <cell r="F1136" t="str">
            <v>Photocopies and Stationeries</v>
          </cell>
          <cell r="G1136">
            <v>300</v>
          </cell>
          <cell r="H1136">
            <v>0</v>
          </cell>
          <cell r="J1136">
            <v>8610</v>
          </cell>
          <cell r="K1136">
            <v>0</v>
          </cell>
        </row>
        <row r="1137">
          <cell r="E1137" t="str">
            <v>777-20190604-204-095</v>
          </cell>
          <cell r="F1137" t="str">
            <v>Photocopies and Stationeries</v>
          </cell>
          <cell r="G1137">
            <v>0</v>
          </cell>
          <cell r="H1137">
            <v>0</v>
          </cell>
          <cell r="J1137">
            <v>520</v>
          </cell>
          <cell r="K1137">
            <v>0</v>
          </cell>
        </row>
        <row r="1138">
          <cell r="E1138" t="str">
            <v>555-20190604-205-095</v>
          </cell>
          <cell r="F1138" t="str">
            <v>Photocopies and Stationeries</v>
          </cell>
          <cell r="G1138">
            <v>2406</v>
          </cell>
          <cell r="H1138">
            <v>0</v>
          </cell>
          <cell r="J1138">
            <v>0</v>
          </cell>
          <cell r="K1138">
            <v>0</v>
          </cell>
        </row>
        <row r="1139">
          <cell r="E1139" t="str">
            <v>777-20190604-206-095</v>
          </cell>
          <cell r="F1139" t="str">
            <v>Photocopies and Stationeries</v>
          </cell>
          <cell r="G1139">
            <v>330</v>
          </cell>
          <cell r="H1139">
            <v>0</v>
          </cell>
          <cell r="J1139">
            <v>0</v>
          </cell>
          <cell r="K1139">
            <v>0</v>
          </cell>
        </row>
        <row r="1140">
          <cell r="E1140" t="str">
            <v>777-20191001-201-095</v>
          </cell>
          <cell r="F1140" t="str">
            <v>Telecommunication</v>
          </cell>
          <cell r="G1140">
            <v>0</v>
          </cell>
          <cell r="H1140">
            <v>0</v>
          </cell>
          <cell r="J1140">
            <v>1165</v>
          </cell>
          <cell r="K1140">
            <v>0</v>
          </cell>
        </row>
        <row r="1141">
          <cell r="E1141" t="str">
            <v>555-20191001-202-095</v>
          </cell>
          <cell r="F1141" t="str">
            <v>Telecommunication</v>
          </cell>
          <cell r="G1141">
            <v>45517.51</v>
          </cell>
          <cell r="H1141">
            <v>0</v>
          </cell>
          <cell r="J1141">
            <v>92623</v>
          </cell>
          <cell r="K1141">
            <v>0</v>
          </cell>
        </row>
        <row r="1142">
          <cell r="E1142" t="str">
            <v>666-20191001-202-095</v>
          </cell>
          <cell r="F1142" t="str">
            <v>Telecommunication</v>
          </cell>
          <cell r="G1142">
            <v>21243.279999999999</v>
          </cell>
          <cell r="H1142">
            <v>0</v>
          </cell>
          <cell r="J1142">
            <v>0</v>
          </cell>
          <cell r="K1142">
            <v>0</v>
          </cell>
        </row>
        <row r="1143">
          <cell r="E1143" t="str">
            <v>777-20191001-202-095</v>
          </cell>
          <cell r="F1143" t="str">
            <v>Telecommunication</v>
          </cell>
          <cell r="G1143">
            <v>43367.4</v>
          </cell>
          <cell r="H1143">
            <v>0</v>
          </cell>
          <cell r="J1143">
            <v>40262.5</v>
          </cell>
          <cell r="K1143">
            <v>0</v>
          </cell>
        </row>
        <row r="1144">
          <cell r="E1144" t="str">
            <v>555-20191001-203-095</v>
          </cell>
          <cell r="F1144" t="str">
            <v>Telecommunication</v>
          </cell>
          <cell r="G1144">
            <v>15658.25</v>
          </cell>
          <cell r="H1144">
            <v>0</v>
          </cell>
          <cell r="J1144">
            <v>0</v>
          </cell>
          <cell r="K1144">
            <v>0</v>
          </cell>
        </row>
        <row r="1145">
          <cell r="E1145" t="str">
            <v>666-20191001-203-095</v>
          </cell>
          <cell r="F1145" t="str">
            <v>Telecommunication</v>
          </cell>
          <cell r="G1145">
            <v>7307.79</v>
          </cell>
          <cell r="H1145">
            <v>0</v>
          </cell>
          <cell r="J1145">
            <v>0</v>
          </cell>
          <cell r="K1145">
            <v>0</v>
          </cell>
        </row>
        <row r="1146">
          <cell r="E1146" t="str">
            <v>555-20191101-201-095</v>
          </cell>
          <cell r="F1146" t="str">
            <v>Telephone Mobile</v>
          </cell>
          <cell r="G1146">
            <v>689.78</v>
          </cell>
          <cell r="H1146">
            <v>0</v>
          </cell>
          <cell r="J1146">
            <v>0</v>
          </cell>
          <cell r="K1146">
            <v>0</v>
          </cell>
        </row>
        <row r="1147">
          <cell r="E1147" t="str">
            <v>666-20191101-201-095</v>
          </cell>
          <cell r="F1147" t="str">
            <v>Telephone Mobile</v>
          </cell>
          <cell r="G1147">
            <v>321.92</v>
          </cell>
          <cell r="H1147">
            <v>0</v>
          </cell>
          <cell r="J1147">
            <v>0</v>
          </cell>
          <cell r="K1147">
            <v>0</v>
          </cell>
        </row>
        <row r="1148">
          <cell r="E1148" t="str">
            <v>777-20191101-201-095</v>
          </cell>
          <cell r="F1148" t="str">
            <v>Telephone Mobile</v>
          </cell>
          <cell r="G1148">
            <v>6379.12</v>
          </cell>
          <cell r="H1148">
            <v>0</v>
          </cell>
          <cell r="J1148">
            <v>0</v>
          </cell>
          <cell r="K1148">
            <v>0</v>
          </cell>
        </row>
        <row r="1149">
          <cell r="E1149" t="str">
            <v>555-20191101-202-095</v>
          </cell>
          <cell r="F1149" t="str">
            <v>Telephone Mobile</v>
          </cell>
          <cell r="G1149">
            <v>163102.06</v>
          </cell>
          <cell r="H1149">
            <v>0</v>
          </cell>
          <cell r="J1149">
            <v>290892.74</v>
          </cell>
          <cell r="K1149">
            <v>0</v>
          </cell>
        </row>
        <row r="1150">
          <cell r="E1150" t="str">
            <v>666-20191101-202-095</v>
          </cell>
          <cell r="F1150" t="str">
            <v>Telephone Mobile</v>
          </cell>
          <cell r="G1150">
            <v>76120.67</v>
          </cell>
          <cell r="H1150">
            <v>0</v>
          </cell>
          <cell r="J1150">
            <v>0</v>
          </cell>
          <cell r="K1150">
            <v>0</v>
          </cell>
        </row>
        <row r="1151">
          <cell r="E1151" t="str">
            <v>777-20191101-202-095</v>
          </cell>
          <cell r="F1151" t="str">
            <v>Telephone Mobile</v>
          </cell>
          <cell r="G1151">
            <v>109313.24</v>
          </cell>
          <cell r="H1151">
            <v>0</v>
          </cell>
          <cell r="J1151">
            <v>65469.11</v>
          </cell>
          <cell r="K1151">
            <v>0</v>
          </cell>
        </row>
        <row r="1152">
          <cell r="E1152" t="str">
            <v>555-20191101-203-095</v>
          </cell>
          <cell r="F1152" t="str">
            <v>Telephone Mobile</v>
          </cell>
          <cell r="G1152">
            <v>209866.81</v>
          </cell>
          <cell r="H1152">
            <v>0</v>
          </cell>
          <cell r="J1152">
            <v>179025.4</v>
          </cell>
          <cell r="K1152">
            <v>0</v>
          </cell>
        </row>
        <row r="1153">
          <cell r="E1153" t="str">
            <v>666-20191101-203-095</v>
          </cell>
          <cell r="F1153" t="str">
            <v>Telephone Mobile</v>
          </cell>
          <cell r="G1153">
            <v>97946.05</v>
          </cell>
          <cell r="H1153">
            <v>0</v>
          </cell>
          <cell r="J1153">
            <v>0</v>
          </cell>
          <cell r="K1153">
            <v>0</v>
          </cell>
        </row>
        <row r="1154">
          <cell r="E1154" t="str">
            <v>777-20191101-203-095</v>
          </cell>
          <cell r="F1154" t="str">
            <v>Telephone Mobile</v>
          </cell>
          <cell r="G1154">
            <v>11400</v>
          </cell>
          <cell r="H1154">
            <v>0</v>
          </cell>
          <cell r="J1154">
            <v>10800</v>
          </cell>
          <cell r="K1154">
            <v>0</v>
          </cell>
        </row>
        <row r="1155">
          <cell r="E1155" t="str">
            <v>555-20191101-204-095</v>
          </cell>
          <cell r="F1155" t="str">
            <v>Telephone Mobile</v>
          </cell>
          <cell r="G1155">
            <v>20835.349999999999</v>
          </cell>
          <cell r="H1155">
            <v>0</v>
          </cell>
          <cell r="J1155">
            <v>26693.56</v>
          </cell>
          <cell r="K1155">
            <v>0</v>
          </cell>
        </row>
        <row r="1156">
          <cell r="E1156" t="str">
            <v>666-20191101-204-095</v>
          </cell>
          <cell r="F1156" t="str">
            <v>Telephone Mobile</v>
          </cell>
          <cell r="G1156">
            <v>9723.98</v>
          </cell>
          <cell r="H1156">
            <v>0</v>
          </cell>
          <cell r="J1156">
            <v>0</v>
          </cell>
          <cell r="K1156">
            <v>0</v>
          </cell>
        </row>
        <row r="1157">
          <cell r="E1157" t="str">
            <v>777-20191101-204-095</v>
          </cell>
          <cell r="F1157" t="str">
            <v>Telephone Mobile</v>
          </cell>
          <cell r="G1157">
            <v>7429.09</v>
          </cell>
          <cell r="H1157">
            <v>0</v>
          </cell>
          <cell r="J1157">
            <v>0</v>
          </cell>
          <cell r="K1157">
            <v>0</v>
          </cell>
        </row>
        <row r="1158">
          <cell r="E1158" t="str">
            <v>555-20191101-205-095</v>
          </cell>
          <cell r="F1158" t="str">
            <v>Telephone Mobile</v>
          </cell>
          <cell r="G1158">
            <v>268083.81</v>
          </cell>
          <cell r="H1158">
            <v>0</v>
          </cell>
          <cell r="J1158">
            <v>427872.07</v>
          </cell>
          <cell r="K1158">
            <v>0</v>
          </cell>
        </row>
        <row r="1159">
          <cell r="E1159" t="str">
            <v>666-20191101-205-095</v>
          </cell>
          <cell r="F1159" t="str">
            <v>Telephone Mobile</v>
          </cell>
          <cell r="G1159">
            <v>125116.27</v>
          </cell>
          <cell r="H1159">
            <v>0</v>
          </cell>
          <cell r="J1159">
            <v>0</v>
          </cell>
          <cell r="K1159">
            <v>0</v>
          </cell>
        </row>
        <row r="1160">
          <cell r="E1160" t="str">
            <v>777-20191101-205-095</v>
          </cell>
          <cell r="F1160" t="str">
            <v>Telephone Mobile</v>
          </cell>
          <cell r="G1160">
            <v>12019.73</v>
          </cell>
          <cell r="H1160">
            <v>0</v>
          </cell>
          <cell r="J1160">
            <v>31309.54</v>
          </cell>
          <cell r="K1160">
            <v>0</v>
          </cell>
        </row>
        <row r="1161">
          <cell r="E1161" t="str">
            <v>555-20191101-206-095</v>
          </cell>
          <cell r="F1161" t="str">
            <v>Telephone Mobile</v>
          </cell>
          <cell r="G1161">
            <v>78346.87</v>
          </cell>
          <cell r="H1161">
            <v>0</v>
          </cell>
          <cell r="J1161">
            <v>98270.24</v>
          </cell>
          <cell r="K1161">
            <v>0</v>
          </cell>
        </row>
        <row r="1162">
          <cell r="E1162" t="str">
            <v>666-20191101-206-095</v>
          </cell>
          <cell r="F1162" t="str">
            <v>Telephone Mobile</v>
          </cell>
          <cell r="G1162">
            <v>36564.93</v>
          </cell>
          <cell r="H1162">
            <v>0</v>
          </cell>
          <cell r="J1162">
            <v>0</v>
          </cell>
          <cell r="K1162">
            <v>0</v>
          </cell>
        </row>
        <row r="1163">
          <cell r="E1163" t="str">
            <v>777-20191101-206-095</v>
          </cell>
          <cell r="F1163" t="str">
            <v>Telephone Mobile</v>
          </cell>
          <cell r="G1163">
            <v>43275.75</v>
          </cell>
          <cell r="H1163">
            <v>0</v>
          </cell>
          <cell r="J1163">
            <v>29672.15</v>
          </cell>
          <cell r="K1163">
            <v>0</v>
          </cell>
        </row>
        <row r="1164">
          <cell r="E1164" t="str">
            <v>777-20191101-208-095</v>
          </cell>
          <cell r="F1164" t="str">
            <v>Telephone Mobile</v>
          </cell>
          <cell r="G1164">
            <v>0</v>
          </cell>
          <cell r="H1164">
            <v>0</v>
          </cell>
          <cell r="J1164">
            <v>14372.33</v>
          </cell>
          <cell r="K1164">
            <v>0</v>
          </cell>
        </row>
        <row r="1165">
          <cell r="E1165" t="str">
            <v>555-20191101-301-095</v>
          </cell>
          <cell r="F1165" t="str">
            <v>Telephone Mobile</v>
          </cell>
          <cell r="G1165">
            <v>27348.83</v>
          </cell>
          <cell r="H1165">
            <v>0</v>
          </cell>
          <cell r="J1165">
            <v>0</v>
          </cell>
          <cell r="K1165">
            <v>0</v>
          </cell>
        </row>
        <row r="1166">
          <cell r="E1166" t="str">
            <v>666-20191101-301-095</v>
          </cell>
          <cell r="F1166" t="str">
            <v>Telephone Mobile</v>
          </cell>
          <cell r="G1166">
            <v>12763.86</v>
          </cell>
          <cell r="H1166">
            <v>0</v>
          </cell>
          <cell r="J1166">
            <v>0</v>
          </cell>
          <cell r="K1166">
            <v>0</v>
          </cell>
        </row>
        <row r="1167">
          <cell r="E1167" t="str">
            <v>777-20191101-301-095</v>
          </cell>
          <cell r="F1167" t="str">
            <v>Telephone Mobile</v>
          </cell>
          <cell r="G1167">
            <v>36441.67</v>
          </cell>
          <cell r="H1167">
            <v>0</v>
          </cell>
          <cell r="J1167">
            <v>38513.31</v>
          </cell>
          <cell r="K1167">
            <v>0</v>
          </cell>
        </row>
        <row r="1168">
          <cell r="E1168" t="str">
            <v>555-20191601-202-095</v>
          </cell>
          <cell r="F1168" t="str">
            <v>Licenses &amp; Permits</v>
          </cell>
          <cell r="G1168">
            <v>151519</v>
          </cell>
          <cell r="H1168">
            <v>0</v>
          </cell>
          <cell r="J1168">
            <v>1016127.7</v>
          </cell>
          <cell r="K1168">
            <v>0</v>
          </cell>
        </row>
        <row r="1169">
          <cell r="E1169" t="str">
            <v>666-20191601-202-095</v>
          </cell>
          <cell r="F1169" t="str">
            <v>Licenses &amp; Permits</v>
          </cell>
          <cell r="G1169">
            <v>466431</v>
          </cell>
          <cell r="H1169">
            <v>0</v>
          </cell>
          <cell r="J1169">
            <v>777596</v>
          </cell>
          <cell r="K1169">
            <v>0</v>
          </cell>
        </row>
        <row r="1170">
          <cell r="E1170" t="str">
            <v>777-20191601-202-095</v>
          </cell>
          <cell r="F1170" t="str">
            <v>Licenses &amp; Permits</v>
          </cell>
          <cell r="G1170">
            <v>1074455</v>
          </cell>
          <cell r="H1170">
            <v>0</v>
          </cell>
          <cell r="J1170">
            <v>1055963</v>
          </cell>
          <cell r="K1170">
            <v>0</v>
          </cell>
        </row>
        <row r="1171">
          <cell r="E1171" t="str">
            <v>555-20191602-202-095</v>
          </cell>
          <cell r="F1171" t="str">
            <v>Survey &amp; Other Fees</v>
          </cell>
          <cell r="G1171">
            <v>1115500</v>
          </cell>
          <cell r="H1171">
            <v>0</v>
          </cell>
          <cell r="J1171">
            <v>1192500</v>
          </cell>
          <cell r="K1171">
            <v>0</v>
          </cell>
        </row>
        <row r="1172">
          <cell r="E1172" t="str">
            <v>777-20191602-202-095</v>
          </cell>
          <cell r="F1172" t="str">
            <v>Survey &amp; Other Fees</v>
          </cell>
          <cell r="G1172">
            <v>146</v>
          </cell>
          <cell r="H1172">
            <v>0</v>
          </cell>
          <cell r="J1172">
            <v>0</v>
          </cell>
          <cell r="K1172">
            <v>0</v>
          </cell>
        </row>
        <row r="1173">
          <cell r="E1173" t="str">
            <v>555-20191701-202-095</v>
          </cell>
          <cell r="F1173" t="str">
            <v>Books, Subscriptions and Periodics</v>
          </cell>
          <cell r="G1173">
            <v>0</v>
          </cell>
          <cell r="H1173">
            <v>0</v>
          </cell>
          <cell r="J1173">
            <v>4930</v>
          </cell>
          <cell r="K1173">
            <v>0</v>
          </cell>
        </row>
        <row r="1174">
          <cell r="E1174" t="str">
            <v>777-20191701-202-095</v>
          </cell>
          <cell r="F1174" t="str">
            <v>Books, Subscriptions and Periodics</v>
          </cell>
          <cell r="G1174">
            <v>0</v>
          </cell>
          <cell r="H1174">
            <v>0</v>
          </cell>
          <cell r="J1174">
            <v>510</v>
          </cell>
          <cell r="K1174">
            <v>0</v>
          </cell>
        </row>
        <row r="1175">
          <cell r="E1175" t="str">
            <v>555-20192001-202-095</v>
          </cell>
          <cell r="F1175" t="str">
            <v>Postage /Courier Services</v>
          </cell>
          <cell r="G1175">
            <v>2249.2600000000002</v>
          </cell>
          <cell r="H1175">
            <v>0</v>
          </cell>
          <cell r="J1175">
            <v>0</v>
          </cell>
          <cell r="K1175">
            <v>0</v>
          </cell>
        </row>
        <row r="1176">
          <cell r="E1176" t="str">
            <v>666-20192001-202-095</v>
          </cell>
          <cell r="F1176" t="str">
            <v>Postage /Courier Services</v>
          </cell>
          <cell r="G1176">
            <v>1049.74</v>
          </cell>
          <cell r="H1176">
            <v>0</v>
          </cell>
          <cell r="J1176">
            <v>0</v>
          </cell>
          <cell r="K1176">
            <v>0</v>
          </cell>
        </row>
        <row r="1177">
          <cell r="E1177" t="str">
            <v>777-20192001-202-095</v>
          </cell>
          <cell r="F1177" t="str">
            <v>Postage /Courier Services</v>
          </cell>
          <cell r="G1177">
            <v>14310</v>
          </cell>
          <cell r="H1177">
            <v>0</v>
          </cell>
          <cell r="J1177">
            <v>3960</v>
          </cell>
          <cell r="K1177">
            <v>0</v>
          </cell>
        </row>
        <row r="1178">
          <cell r="E1178" t="str">
            <v>555-20192001-203-095</v>
          </cell>
          <cell r="F1178" t="str">
            <v>Postage /Courier Services</v>
          </cell>
          <cell r="G1178">
            <v>0</v>
          </cell>
          <cell r="H1178">
            <v>0</v>
          </cell>
          <cell r="J1178">
            <v>450</v>
          </cell>
          <cell r="K1178">
            <v>0</v>
          </cell>
        </row>
        <row r="1179">
          <cell r="E1179" t="str">
            <v>777-20192001-204-095</v>
          </cell>
          <cell r="F1179" t="str">
            <v>Postage /Courier Services</v>
          </cell>
          <cell r="G1179">
            <v>13010</v>
          </cell>
          <cell r="H1179">
            <v>0</v>
          </cell>
          <cell r="J1179">
            <v>2885</v>
          </cell>
          <cell r="K1179">
            <v>0</v>
          </cell>
        </row>
        <row r="1180">
          <cell r="E1180" t="str">
            <v>555-20192001-205-095</v>
          </cell>
          <cell r="F1180" t="str">
            <v>Postage /Courier Services</v>
          </cell>
          <cell r="G1180">
            <v>16423.740000000002</v>
          </cell>
          <cell r="H1180">
            <v>0</v>
          </cell>
          <cell r="J1180">
            <v>9853</v>
          </cell>
          <cell r="K1180">
            <v>0</v>
          </cell>
        </row>
        <row r="1181">
          <cell r="E1181" t="str">
            <v>666-20192001-205-095</v>
          </cell>
          <cell r="F1181" t="str">
            <v>Postage /Courier Services</v>
          </cell>
          <cell r="G1181">
            <v>7665.06</v>
          </cell>
          <cell r="H1181">
            <v>0</v>
          </cell>
          <cell r="J1181">
            <v>0</v>
          </cell>
          <cell r="K1181">
            <v>0</v>
          </cell>
        </row>
        <row r="1182">
          <cell r="E1182" t="str">
            <v>555-20192001-206-095</v>
          </cell>
          <cell r="F1182" t="str">
            <v>Postage /Courier Services</v>
          </cell>
          <cell r="G1182">
            <v>63903.75</v>
          </cell>
          <cell r="H1182">
            <v>0</v>
          </cell>
          <cell r="J1182">
            <v>156183</v>
          </cell>
          <cell r="K1182">
            <v>0</v>
          </cell>
        </row>
        <row r="1183">
          <cell r="E1183" t="str">
            <v>666-20192001-206-095</v>
          </cell>
          <cell r="F1183" t="str">
            <v>Postage /Courier Services</v>
          </cell>
          <cell r="G1183">
            <v>29824.25</v>
          </cell>
          <cell r="H1183">
            <v>0</v>
          </cell>
          <cell r="J1183">
            <v>0</v>
          </cell>
          <cell r="K1183">
            <v>0</v>
          </cell>
        </row>
        <row r="1184">
          <cell r="E1184" t="str">
            <v>555-20192101-202-095</v>
          </cell>
          <cell r="F1184" t="str">
            <v>Certification Cost</v>
          </cell>
          <cell r="G1184">
            <v>0</v>
          </cell>
          <cell r="H1184">
            <v>0</v>
          </cell>
          <cell r="J1184">
            <v>40000</v>
          </cell>
          <cell r="K1184">
            <v>0</v>
          </cell>
        </row>
        <row r="1185">
          <cell r="E1185" t="str">
            <v>666-20192101-202-095</v>
          </cell>
          <cell r="F1185" t="str">
            <v>Certification Cost</v>
          </cell>
          <cell r="G1185">
            <v>0</v>
          </cell>
          <cell r="H1185">
            <v>0</v>
          </cell>
          <cell r="J1185">
            <v>86900</v>
          </cell>
          <cell r="K1185">
            <v>0</v>
          </cell>
        </row>
        <row r="1186">
          <cell r="E1186" t="str">
            <v>777-20192101-202-095</v>
          </cell>
          <cell r="F1186" t="str">
            <v>Certification Cost</v>
          </cell>
          <cell r="G1186">
            <v>0</v>
          </cell>
          <cell r="H1186">
            <v>0</v>
          </cell>
          <cell r="J1186">
            <v>37500</v>
          </cell>
          <cell r="K1186">
            <v>0</v>
          </cell>
        </row>
        <row r="1187">
          <cell r="E1187" t="str">
            <v>555-20192201-201-095</v>
          </cell>
          <cell r="F1187" t="str">
            <v>Non-Recoverable Taxes</v>
          </cell>
          <cell r="G1187">
            <v>150000</v>
          </cell>
          <cell r="H1187">
            <v>0</v>
          </cell>
          <cell r="J1187">
            <v>175145</v>
          </cell>
          <cell r="K1187">
            <v>0</v>
          </cell>
        </row>
        <row r="1188">
          <cell r="E1188" t="str">
            <v>666-20192201-201-095</v>
          </cell>
          <cell r="F1188" t="str">
            <v>Non-Recoverable Taxes</v>
          </cell>
          <cell r="G1188">
            <v>111910</v>
          </cell>
          <cell r="H1188">
            <v>0</v>
          </cell>
          <cell r="J1188">
            <v>100000</v>
          </cell>
          <cell r="K1188">
            <v>0</v>
          </cell>
        </row>
        <row r="1189">
          <cell r="E1189" t="str">
            <v>777-20192201-201-095</v>
          </cell>
          <cell r="F1189" t="str">
            <v>Non-Recoverable Taxes</v>
          </cell>
          <cell r="G1189">
            <v>805834.7</v>
          </cell>
          <cell r="H1189">
            <v>0</v>
          </cell>
          <cell r="J1189">
            <v>172000</v>
          </cell>
          <cell r="K1189">
            <v>0</v>
          </cell>
        </row>
        <row r="1190">
          <cell r="E1190" t="str">
            <v>555-20230101-202-095</v>
          </cell>
          <cell r="F1190" t="str">
            <v>Other Provision &amp; Write Offs</v>
          </cell>
          <cell r="G1190">
            <v>0</v>
          </cell>
          <cell r="H1190">
            <v>4928814.3</v>
          </cell>
          <cell r="J1190">
            <v>1880598.43</v>
          </cell>
          <cell r="K1190">
            <v>0</v>
          </cell>
        </row>
        <row r="1191">
          <cell r="E1191" t="str">
            <v>666-20230101-202-095</v>
          </cell>
          <cell r="F1191" t="str">
            <v>Other Provision &amp; Write Offs</v>
          </cell>
          <cell r="G1191">
            <v>0</v>
          </cell>
          <cell r="H1191">
            <v>783336.33</v>
          </cell>
          <cell r="J1191">
            <v>577900.12</v>
          </cell>
          <cell r="K1191">
            <v>0</v>
          </cell>
        </row>
        <row r="1192">
          <cell r="E1192" t="str">
            <v>777-20230101-202-095</v>
          </cell>
          <cell r="F1192" t="str">
            <v>Other Provision &amp; Write Offs</v>
          </cell>
          <cell r="G1192">
            <v>605356.74</v>
          </cell>
          <cell r="H1192">
            <v>0</v>
          </cell>
          <cell r="J1192">
            <v>0</v>
          </cell>
          <cell r="K1192">
            <v>77063.89</v>
          </cell>
        </row>
        <row r="1193">
          <cell r="E1193" t="str">
            <v>555-20270101-100-096</v>
          </cell>
          <cell r="F1193" t="str">
            <v>Inventory Movements Finished Goods</v>
          </cell>
          <cell r="G1193">
            <v>0</v>
          </cell>
          <cell r="H1193">
            <v>10918903.039999999</v>
          </cell>
          <cell r="J1193">
            <v>7829203.0999999996</v>
          </cell>
          <cell r="K1193">
            <v>0</v>
          </cell>
        </row>
        <row r="1194">
          <cell r="E1194" t="str">
            <v>666-20270101-100-096</v>
          </cell>
          <cell r="F1194" t="str">
            <v>Inventory Movements Finished Goods</v>
          </cell>
          <cell r="G1194">
            <v>0</v>
          </cell>
          <cell r="H1194">
            <v>835689.57</v>
          </cell>
          <cell r="J1194">
            <v>1050703.18</v>
          </cell>
          <cell r="K1194">
            <v>0</v>
          </cell>
        </row>
        <row r="1195">
          <cell r="E1195" t="str">
            <v>777-20270101-100-096</v>
          </cell>
          <cell r="F1195" t="str">
            <v>Inventory Movements Finished Goods</v>
          </cell>
          <cell r="G1195">
            <v>13952937.1</v>
          </cell>
          <cell r="H1195">
            <v>0</v>
          </cell>
          <cell r="J1195">
            <v>2863260.67</v>
          </cell>
          <cell r="K1195">
            <v>0</v>
          </cell>
        </row>
        <row r="1196">
          <cell r="E1196" t="str">
            <v>555-20110101-107-098</v>
          </cell>
          <cell r="F1196" t="str">
            <v>Salaries</v>
          </cell>
          <cell r="G1196">
            <v>18271929.68</v>
          </cell>
          <cell r="H1196">
            <v>0</v>
          </cell>
          <cell r="J1196">
            <v>27050243</v>
          </cell>
          <cell r="K1196">
            <v>0</v>
          </cell>
        </row>
        <row r="1197">
          <cell r="E1197" t="str">
            <v>666-20110101-107-098</v>
          </cell>
          <cell r="F1197" t="str">
            <v>Salaries</v>
          </cell>
          <cell r="G1197">
            <v>8528618.9100000001</v>
          </cell>
          <cell r="H1197">
            <v>0</v>
          </cell>
          <cell r="J1197">
            <v>0</v>
          </cell>
          <cell r="K1197">
            <v>0</v>
          </cell>
        </row>
        <row r="1198">
          <cell r="E1198" t="str">
            <v>777-20110101-107-098</v>
          </cell>
          <cell r="F1198" t="str">
            <v>Salaries</v>
          </cell>
          <cell r="G1198">
            <v>5419394.4100000001</v>
          </cell>
          <cell r="H1198">
            <v>0</v>
          </cell>
          <cell r="J1198">
            <v>67140</v>
          </cell>
          <cell r="K1198">
            <v>0</v>
          </cell>
        </row>
        <row r="1199">
          <cell r="E1199" t="str">
            <v>555-20110201-107-098</v>
          </cell>
          <cell r="F1199" t="str">
            <v>Leave Pay</v>
          </cell>
          <cell r="G1199">
            <v>298222.58</v>
          </cell>
          <cell r="H1199">
            <v>0</v>
          </cell>
          <cell r="J1199">
            <v>347209</v>
          </cell>
          <cell r="K1199">
            <v>0</v>
          </cell>
        </row>
        <row r="1200">
          <cell r="E1200" t="str">
            <v>666-20110201-107-098</v>
          </cell>
          <cell r="F1200" t="str">
            <v>Leave Pay</v>
          </cell>
          <cell r="G1200">
            <v>139198.57999999999</v>
          </cell>
          <cell r="H1200">
            <v>0</v>
          </cell>
          <cell r="J1200">
            <v>164635</v>
          </cell>
          <cell r="K1200">
            <v>0</v>
          </cell>
        </row>
        <row r="1201">
          <cell r="E1201" t="str">
            <v>777-20110201-107-098</v>
          </cell>
          <cell r="F1201" t="str">
            <v>Leave Pay</v>
          </cell>
          <cell r="G1201">
            <v>88451.839999999997</v>
          </cell>
          <cell r="H1201">
            <v>0</v>
          </cell>
          <cell r="J1201">
            <v>82680</v>
          </cell>
          <cell r="K1201">
            <v>0</v>
          </cell>
        </row>
        <row r="1202">
          <cell r="E1202" t="str">
            <v>555-20110401-107-098</v>
          </cell>
          <cell r="F1202" t="str">
            <v>WPP Fund</v>
          </cell>
          <cell r="G1202">
            <v>0</v>
          </cell>
          <cell r="H1202">
            <v>0</v>
          </cell>
          <cell r="J1202">
            <v>7862902</v>
          </cell>
          <cell r="K1202">
            <v>0</v>
          </cell>
        </row>
        <row r="1203">
          <cell r="E1203" t="str">
            <v>777-20110401-107-098</v>
          </cell>
          <cell r="F1203" t="str">
            <v>WPP Fund</v>
          </cell>
          <cell r="G1203">
            <v>0</v>
          </cell>
          <cell r="H1203">
            <v>0</v>
          </cell>
          <cell r="J1203">
            <v>19516</v>
          </cell>
          <cell r="K1203">
            <v>0</v>
          </cell>
        </row>
        <row r="1204">
          <cell r="E1204" t="str">
            <v>555-20110501-107-098</v>
          </cell>
          <cell r="F1204" t="str">
            <v>Incentive Own</v>
          </cell>
          <cell r="G1204">
            <v>4309282.92</v>
          </cell>
          <cell r="H1204">
            <v>0</v>
          </cell>
          <cell r="J1204">
            <v>1872636</v>
          </cell>
          <cell r="K1204">
            <v>0</v>
          </cell>
        </row>
        <row r="1205">
          <cell r="E1205" t="str">
            <v>666-20110501-107-098</v>
          </cell>
          <cell r="F1205" t="str">
            <v>Incentive Own</v>
          </cell>
          <cell r="G1205">
            <v>2187431.5699999998</v>
          </cell>
          <cell r="H1205">
            <v>0</v>
          </cell>
          <cell r="J1205">
            <v>922080</v>
          </cell>
          <cell r="K1205">
            <v>0</v>
          </cell>
        </row>
        <row r="1206">
          <cell r="E1206" t="str">
            <v>777-20110501-107-098</v>
          </cell>
          <cell r="F1206" t="str">
            <v>Incentive Own</v>
          </cell>
          <cell r="G1206">
            <v>1389973.51</v>
          </cell>
          <cell r="H1206">
            <v>0</v>
          </cell>
          <cell r="J1206">
            <v>463068</v>
          </cell>
          <cell r="K1206">
            <v>0</v>
          </cell>
        </row>
        <row r="1207">
          <cell r="E1207" t="str">
            <v>555-20120101-107-098</v>
          </cell>
          <cell r="F1207" t="str">
            <v>Labor Exp Subcontract Fixed</v>
          </cell>
          <cell r="G1207">
            <v>3285923.71</v>
          </cell>
          <cell r="H1207">
            <v>0</v>
          </cell>
          <cell r="J1207">
            <v>5007164</v>
          </cell>
          <cell r="K1207">
            <v>0</v>
          </cell>
        </row>
        <row r="1208">
          <cell r="E1208" t="str">
            <v>666-20120101-107-098</v>
          </cell>
          <cell r="F1208" t="str">
            <v>Labor Exp Subcontract Fixed</v>
          </cell>
          <cell r="G1208">
            <v>1533740.09</v>
          </cell>
          <cell r="H1208">
            <v>0</v>
          </cell>
          <cell r="J1208">
            <v>0</v>
          </cell>
          <cell r="K1208">
            <v>0</v>
          </cell>
        </row>
        <row r="1209">
          <cell r="E1209" t="str">
            <v>777-20120101-107-098</v>
          </cell>
          <cell r="F1209" t="str">
            <v>Labor Exp Subcontract Fixed</v>
          </cell>
          <cell r="G1209">
            <v>974594.2</v>
          </cell>
          <cell r="H1209">
            <v>0</v>
          </cell>
          <cell r="J1209">
            <v>544181</v>
          </cell>
          <cell r="K1209">
            <v>0</v>
          </cell>
        </row>
        <row r="1210">
          <cell r="E1210" t="str">
            <v>555-20120102-107-098</v>
          </cell>
          <cell r="F1210" t="str">
            <v>Salary and Wages Subcontract Fixed</v>
          </cell>
          <cell r="G1210">
            <v>508473.77</v>
          </cell>
          <cell r="H1210">
            <v>0</v>
          </cell>
          <cell r="J1210">
            <v>181283</v>
          </cell>
          <cell r="K1210">
            <v>0</v>
          </cell>
        </row>
        <row r="1211">
          <cell r="E1211" t="str">
            <v>666-20120102-107-098</v>
          </cell>
          <cell r="F1211" t="str">
            <v>Salary and Wages Subcontract Fixed</v>
          </cell>
          <cell r="G1211">
            <v>237335.58</v>
          </cell>
          <cell r="H1211">
            <v>0</v>
          </cell>
          <cell r="J1211">
            <v>0</v>
          </cell>
          <cell r="K1211">
            <v>0</v>
          </cell>
        </row>
        <row r="1212">
          <cell r="E1212" t="str">
            <v>777-20120102-107-098</v>
          </cell>
          <cell r="F1212" t="str">
            <v>Salary and Wages Subcontract Fixed</v>
          </cell>
          <cell r="G1212">
            <v>150811.65</v>
          </cell>
          <cell r="H1212">
            <v>0</v>
          </cell>
          <cell r="J1212">
            <v>0</v>
          </cell>
          <cell r="K1212">
            <v>0</v>
          </cell>
        </row>
        <row r="1213">
          <cell r="E1213" t="str">
            <v>555-20120501-107-098</v>
          </cell>
          <cell r="F1213" t="str">
            <v>Labor Exp Subcontract Variable</v>
          </cell>
          <cell r="G1213">
            <v>301895.67999999999</v>
          </cell>
          <cell r="H1213">
            <v>0</v>
          </cell>
          <cell r="J1213">
            <v>11400</v>
          </cell>
          <cell r="K1213">
            <v>0</v>
          </cell>
        </row>
        <row r="1214">
          <cell r="E1214" t="str">
            <v>666-20120501-107-098</v>
          </cell>
          <cell r="F1214" t="str">
            <v>Labor Exp Subcontract Variable</v>
          </cell>
          <cell r="G1214">
            <v>140913.04999999999</v>
          </cell>
          <cell r="H1214">
            <v>0</v>
          </cell>
          <cell r="J1214">
            <v>0</v>
          </cell>
          <cell r="K1214">
            <v>0</v>
          </cell>
        </row>
        <row r="1215">
          <cell r="E1215" t="str">
            <v>777-20120501-107-098</v>
          </cell>
          <cell r="F1215" t="str">
            <v>Labor Exp Subcontract Variable</v>
          </cell>
          <cell r="G1215">
            <v>89541.27</v>
          </cell>
          <cell r="H1215">
            <v>0</v>
          </cell>
          <cell r="J1215">
            <v>0</v>
          </cell>
          <cell r="K1215">
            <v>0</v>
          </cell>
        </row>
        <row r="1216">
          <cell r="E1216" t="str">
            <v>555-20150201-107-098</v>
          </cell>
          <cell r="F1216" t="str">
            <v>Personnel Training [External]</v>
          </cell>
          <cell r="G1216">
            <v>0</v>
          </cell>
          <cell r="H1216">
            <v>0</v>
          </cell>
          <cell r="J1216">
            <v>15000</v>
          </cell>
          <cell r="K1216">
            <v>0</v>
          </cell>
        </row>
        <row r="1217">
          <cell r="E1217" t="str">
            <v>555-20150202-107-098</v>
          </cell>
          <cell r="F1217" t="str">
            <v>Personnel Training [Internal]</v>
          </cell>
          <cell r="G1217">
            <v>175805.54</v>
          </cell>
          <cell r="H1217">
            <v>0</v>
          </cell>
          <cell r="J1217">
            <v>0</v>
          </cell>
          <cell r="K1217">
            <v>0</v>
          </cell>
        </row>
        <row r="1218">
          <cell r="E1218" t="str">
            <v>666-20150202-107-098</v>
          </cell>
          <cell r="F1218" t="str">
            <v>Personnel Training [Internal]</v>
          </cell>
          <cell r="G1218">
            <v>82059.12</v>
          </cell>
          <cell r="H1218">
            <v>0</v>
          </cell>
          <cell r="J1218">
            <v>0</v>
          </cell>
          <cell r="K1218">
            <v>0</v>
          </cell>
        </row>
        <row r="1219">
          <cell r="E1219" t="str">
            <v>777-20150202-107-098</v>
          </cell>
          <cell r="F1219" t="str">
            <v>Personnel Training [Internal]</v>
          </cell>
          <cell r="G1219">
            <v>52143.34</v>
          </cell>
          <cell r="H1219">
            <v>0</v>
          </cell>
          <cell r="J1219">
            <v>0</v>
          </cell>
          <cell r="K1219">
            <v>0</v>
          </cell>
        </row>
        <row r="1220">
          <cell r="E1220" t="str">
            <v>555-20150203-107-098</v>
          </cell>
          <cell r="F1220" t="str">
            <v>Personnel Training [Overseas]</v>
          </cell>
          <cell r="G1220">
            <v>1189243.6100000001</v>
          </cell>
          <cell r="H1220">
            <v>0</v>
          </cell>
          <cell r="J1220">
            <v>3031377.33</v>
          </cell>
          <cell r="K1220">
            <v>0</v>
          </cell>
        </row>
        <row r="1221">
          <cell r="E1221" t="str">
            <v>666-20150203-107-098</v>
          </cell>
          <cell r="F1221" t="str">
            <v>Personnel Training [Overseas]</v>
          </cell>
          <cell r="G1221">
            <v>555092.19999999995</v>
          </cell>
          <cell r="H1221">
            <v>0</v>
          </cell>
          <cell r="J1221">
            <v>0</v>
          </cell>
          <cell r="K1221">
            <v>0</v>
          </cell>
        </row>
        <row r="1222">
          <cell r="E1222" t="str">
            <v>777-20150203-107-098</v>
          </cell>
          <cell r="F1222" t="str">
            <v>Personnel Training [Overseas]</v>
          </cell>
          <cell r="G1222">
            <v>352725.75</v>
          </cell>
          <cell r="H1222">
            <v>0</v>
          </cell>
          <cell r="J1222">
            <v>0</v>
          </cell>
          <cell r="K1222">
            <v>0</v>
          </cell>
        </row>
        <row r="1223">
          <cell r="E1223" t="str">
            <v>555-20150401-107-098</v>
          </cell>
          <cell r="F1223" t="str">
            <v>Entertainment &amp; Recreation (Non Travel)</v>
          </cell>
          <cell r="G1223">
            <v>213290.28</v>
          </cell>
          <cell r="H1223">
            <v>0</v>
          </cell>
          <cell r="J1223">
            <v>89179</v>
          </cell>
          <cell r="K1223">
            <v>0</v>
          </cell>
        </row>
        <row r="1224">
          <cell r="E1224" t="str">
            <v>666-20150401-107-098</v>
          </cell>
          <cell r="F1224" t="str">
            <v>Entertainment &amp; Recreation (Non Travel)</v>
          </cell>
          <cell r="G1224">
            <v>99555.520000000004</v>
          </cell>
          <cell r="H1224">
            <v>0</v>
          </cell>
          <cell r="J1224">
            <v>0</v>
          </cell>
          <cell r="K1224">
            <v>0</v>
          </cell>
        </row>
        <row r="1225">
          <cell r="E1225" t="str">
            <v>777-20150401-107-098</v>
          </cell>
          <cell r="F1225" t="str">
            <v>Entertainment &amp; Recreation (Non Travel)</v>
          </cell>
          <cell r="G1225">
            <v>63261.2</v>
          </cell>
          <cell r="H1225">
            <v>0</v>
          </cell>
          <cell r="J1225">
            <v>400</v>
          </cell>
          <cell r="K1225">
            <v>0</v>
          </cell>
        </row>
        <row r="1226">
          <cell r="E1226" t="str">
            <v>777-20150501-107-098</v>
          </cell>
          <cell r="F1226" t="str">
            <v>Housing Facilities</v>
          </cell>
          <cell r="G1226">
            <v>0</v>
          </cell>
          <cell r="H1226">
            <v>0</v>
          </cell>
          <cell r="J1226">
            <v>22545</v>
          </cell>
          <cell r="K1226">
            <v>0</v>
          </cell>
        </row>
        <row r="1227">
          <cell r="E1227" t="str">
            <v>555-20150801-107-098</v>
          </cell>
          <cell r="F1227" t="str">
            <v>Medical</v>
          </cell>
          <cell r="G1227">
            <v>144143.21</v>
          </cell>
          <cell r="H1227">
            <v>0</v>
          </cell>
          <cell r="J1227">
            <v>55050</v>
          </cell>
          <cell r="K1227">
            <v>0</v>
          </cell>
        </row>
        <row r="1228">
          <cell r="E1228" t="str">
            <v>666-20150801-107-098</v>
          </cell>
          <cell r="F1228" t="str">
            <v>Medical</v>
          </cell>
          <cell r="G1228">
            <v>67280.39</v>
          </cell>
          <cell r="H1228">
            <v>0</v>
          </cell>
          <cell r="J1228">
            <v>0</v>
          </cell>
          <cell r="K1228">
            <v>0</v>
          </cell>
        </row>
        <row r="1229">
          <cell r="E1229" t="str">
            <v>777-20150801-107-098</v>
          </cell>
          <cell r="F1229" t="str">
            <v>Medical</v>
          </cell>
          <cell r="G1229">
            <v>42752.4</v>
          </cell>
          <cell r="H1229">
            <v>0</v>
          </cell>
          <cell r="J1229">
            <v>0</v>
          </cell>
          <cell r="K1229">
            <v>0</v>
          </cell>
        </row>
        <row r="1230">
          <cell r="E1230" t="str">
            <v>555-20151001-107-098</v>
          </cell>
          <cell r="F1230" t="str">
            <v>Employee Relations</v>
          </cell>
          <cell r="G1230">
            <v>334198.27</v>
          </cell>
          <cell r="H1230">
            <v>0</v>
          </cell>
          <cell r="J1230">
            <v>86438</v>
          </cell>
          <cell r="K1230">
            <v>0</v>
          </cell>
        </row>
        <row r="1231">
          <cell r="E1231" t="str">
            <v>666-20151001-107-098</v>
          </cell>
          <cell r="F1231" t="str">
            <v>Employee Relations</v>
          </cell>
          <cell r="G1231">
            <v>155990.62</v>
          </cell>
          <cell r="H1231">
            <v>0</v>
          </cell>
          <cell r="J1231">
            <v>0</v>
          </cell>
          <cell r="K1231">
            <v>0</v>
          </cell>
        </row>
        <row r="1232">
          <cell r="E1232" t="str">
            <v>777-20151001-107-098</v>
          </cell>
          <cell r="F1232" t="str">
            <v>Employee Relations</v>
          </cell>
          <cell r="G1232">
            <v>99122.11</v>
          </cell>
          <cell r="H1232">
            <v>0</v>
          </cell>
          <cell r="J1232">
            <v>0</v>
          </cell>
          <cell r="K1232">
            <v>0</v>
          </cell>
        </row>
        <row r="1233">
          <cell r="E1233" t="str">
            <v>555-20151002-107-098</v>
          </cell>
          <cell r="F1233" t="str">
            <v>Sales Force Motivational Scheme</v>
          </cell>
          <cell r="G1233">
            <v>114584.26</v>
          </cell>
          <cell r="H1233">
            <v>0</v>
          </cell>
          <cell r="J1233">
            <v>0</v>
          </cell>
          <cell r="K1233">
            <v>0</v>
          </cell>
        </row>
        <row r="1234">
          <cell r="E1234" t="str">
            <v>666-20151002-107-098</v>
          </cell>
          <cell r="F1234" t="str">
            <v>Sales Force Motivational Scheme</v>
          </cell>
          <cell r="G1234">
            <v>53483.43</v>
          </cell>
          <cell r="H1234">
            <v>0</v>
          </cell>
          <cell r="J1234">
            <v>0</v>
          </cell>
          <cell r="K1234">
            <v>0</v>
          </cell>
        </row>
        <row r="1235">
          <cell r="E1235" t="str">
            <v>777-20151002-107-098</v>
          </cell>
          <cell r="F1235" t="str">
            <v>Sales Force Motivational Scheme</v>
          </cell>
          <cell r="G1235">
            <v>33985.31</v>
          </cell>
          <cell r="H1235">
            <v>0</v>
          </cell>
          <cell r="J1235">
            <v>0</v>
          </cell>
          <cell r="K1235">
            <v>0</v>
          </cell>
        </row>
        <row r="1236">
          <cell r="E1236" t="str">
            <v>555-20160102-107-099</v>
          </cell>
          <cell r="F1236" t="str">
            <v>Office Rental and Leases</v>
          </cell>
          <cell r="G1236">
            <v>141836.25</v>
          </cell>
          <cell r="H1236">
            <v>0</v>
          </cell>
          <cell r="J1236">
            <v>0</v>
          </cell>
          <cell r="K1236">
            <v>0</v>
          </cell>
        </row>
        <row r="1237">
          <cell r="E1237" t="str">
            <v>666-20160102-107-099</v>
          </cell>
          <cell r="F1237" t="str">
            <v>Office Rental and Leases</v>
          </cell>
          <cell r="G1237">
            <v>66203.58</v>
          </cell>
          <cell r="H1237">
            <v>0</v>
          </cell>
          <cell r="J1237">
            <v>0</v>
          </cell>
          <cell r="K1237">
            <v>0</v>
          </cell>
        </row>
        <row r="1238">
          <cell r="E1238" t="str">
            <v>777-20160102-107-099</v>
          </cell>
          <cell r="F1238" t="str">
            <v>Office Rental and Leases</v>
          </cell>
          <cell r="G1238">
            <v>42068.17</v>
          </cell>
          <cell r="H1238">
            <v>0</v>
          </cell>
          <cell r="J1238">
            <v>190000</v>
          </cell>
          <cell r="K1238">
            <v>0</v>
          </cell>
        </row>
        <row r="1239">
          <cell r="E1239" t="str">
            <v>555-20160401-107-099</v>
          </cell>
          <cell r="F1239" t="str">
            <v>Order Processing Stationary</v>
          </cell>
          <cell r="G1239">
            <v>52173.2</v>
          </cell>
          <cell r="H1239">
            <v>0</v>
          </cell>
          <cell r="J1239">
            <v>102700</v>
          </cell>
          <cell r="K1239">
            <v>0</v>
          </cell>
        </row>
        <row r="1240">
          <cell r="E1240" t="str">
            <v>666-20160401-107-099</v>
          </cell>
          <cell r="F1240" t="str">
            <v>Order Processing Stationary</v>
          </cell>
          <cell r="G1240">
            <v>24352.400000000001</v>
          </cell>
          <cell r="H1240">
            <v>0</v>
          </cell>
          <cell r="J1240">
            <v>0</v>
          </cell>
          <cell r="K1240">
            <v>0</v>
          </cell>
        </row>
        <row r="1241">
          <cell r="E1241" t="str">
            <v>777-20160401-107-099</v>
          </cell>
          <cell r="F1241" t="str">
            <v>Order Processing Stationary</v>
          </cell>
          <cell r="G1241">
            <v>15474.4</v>
          </cell>
          <cell r="H1241">
            <v>0</v>
          </cell>
          <cell r="J1241">
            <v>0</v>
          </cell>
          <cell r="K1241">
            <v>0</v>
          </cell>
        </row>
        <row r="1242">
          <cell r="E1242" t="str">
            <v>555-20160404-107-099</v>
          </cell>
          <cell r="F1242" t="str">
            <v>Promotional Stationeries</v>
          </cell>
          <cell r="G1242">
            <v>585814.30000000005</v>
          </cell>
          <cell r="H1242">
            <v>0</v>
          </cell>
          <cell r="J1242">
            <v>0</v>
          </cell>
          <cell r="K1242">
            <v>0</v>
          </cell>
        </row>
        <row r="1243">
          <cell r="E1243" t="str">
            <v>666-20160404-107-099</v>
          </cell>
          <cell r="F1243" t="str">
            <v>Promotional Stationeries</v>
          </cell>
          <cell r="G1243">
            <v>273435.09999999998</v>
          </cell>
          <cell r="H1243">
            <v>0</v>
          </cell>
          <cell r="J1243">
            <v>0</v>
          </cell>
          <cell r="K1243">
            <v>0</v>
          </cell>
        </row>
        <row r="1244">
          <cell r="E1244" t="str">
            <v>777-20160404-107-099</v>
          </cell>
          <cell r="F1244" t="str">
            <v>Promotional Stationeries</v>
          </cell>
          <cell r="G1244">
            <v>173750.6</v>
          </cell>
          <cell r="H1244">
            <v>0</v>
          </cell>
          <cell r="J1244">
            <v>0</v>
          </cell>
          <cell r="K1244">
            <v>0</v>
          </cell>
        </row>
        <row r="1245">
          <cell r="E1245" t="str">
            <v>555-20160405-107-099</v>
          </cell>
          <cell r="F1245" t="str">
            <v>Dealers Certificates</v>
          </cell>
          <cell r="G1245">
            <v>0</v>
          </cell>
          <cell r="H1245">
            <v>0</v>
          </cell>
          <cell r="J1245">
            <v>138500</v>
          </cell>
          <cell r="K1245">
            <v>0</v>
          </cell>
        </row>
        <row r="1246">
          <cell r="E1246" t="str">
            <v>555-20160411-107-099</v>
          </cell>
          <cell r="F1246" t="str">
            <v>National Press</v>
          </cell>
          <cell r="G1246">
            <v>355279.64</v>
          </cell>
          <cell r="H1246">
            <v>0</v>
          </cell>
          <cell r="J1246">
            <v>3288432</v>
          </cell>
          <cell r="K1246">
            <v>0</v>
          </cell>
        </row>
        <row r="1247">
          <cell r="E1247" t="str">
            <v>666-20160411-107-099</v>
          </cell>
          <cell r="F1247" t="str">
            <v>National Press</v>
          </cell>
          <cell r="G1247">
            <v>165830.57999999999</v>
          </cell>
          <cell r="H1247">
            <v>0</v>
          </cell>
          <cell r="J1247">
            <v>0</v>
          </cell>
          <cell r="K1247">
            <v>0</v>
          </cell>
        </row>
        <row r="1248">
          <cell r="E1248" t="str">
            <v>777-20160411-107-099</v>
          </cell>
          <cell r="F1248" t="str">
            <v>National Press</v>
          </cell>
          <cell r="G1248">
            <v>105374.78</v>
          </cell>
          <cell r="H1248">
            <v>0</v>
          </cell>
          <cell r="J1248">
            <v>0</v>
          </cell>
          <cell r="K1248">
            <v>0</v>
          </cell>
        </row>
        <row r="1249">
          <cell r="E1249" t="str">
            <v>555-20160421-107-099</v>
          </cell>
          <cell r="F1249" t="str">
            <v>Billboards/ Displays</v>
          </cell>
          <cell r="G1249">
            <v>12189834.92</v>
          </cell>
          <cell r="H1249">
            <v>0</v>
          </cell>
          <cell r="J1249">
            <v>36666393</v>
          </cell>
          <cell r="K1249">
            <v>0</v>
          </cell>
        </row>
        <row r="1250">
          <cell r="E1250" t="str">
            <v>666-20160421-107-099</v>
          </cell>
          <cell r="F1250" t="str">
            <v>Billboards/ Displays</v>
          </cell>
          <cell r="G1250">
            <v>5689736.0300000003</v>
          </cell>
          <cell r="H1250">
            <v>0</v>
          </cell>
          <cell r="J1250">
            <v>0</v>
          </cell>
          <cell r="K1250">
            <v>0</v>
          </cell>
        </row>
        <row r="1251">
          <cell r="E1251" t="str">
            <v>777-20160421-107-099</v>
          </cell>
          <cell r="F1251" t="str">
            <v>Billboards/ Displays</v>
          </cell>
          <cell r="G1251">
            <v>3615465.06</v>
          </cell>
          <cell r="H1251">
            <v>0</v>
          </cell>
          <cell r="J1251">
            <v>0</v>
          </cell>
          <cell r="K1251">
            <v>0</v>
          </cell>
        </row>
        <row r="1252">
          <cell r="E1252" t="str">
            <v>555-20160422-107-099</v>
          </cell>
          <cell r="F1252" t="str">
            <v>Megasigns/ Site Claiming Board</v>
          </cell>
          <cell r="G1252">
            <v>4035290.79</v>
          </cell>
          <cell r="H1252">
            <v>0</v>
          </cell>
          <cell r="J1252">
            <v>4304750</v>
          </cell>
          <cell r="K1252">
            <v>0</v>
          </cell>
        </row>
        <row r="1253">
          <cell r="E1253" t="str">
            <v>666-20160422-107-099</v>
          </cell>
          <cell r="F1253" t="str">
            <v>Megasigns/ Site Claiming Board</v>
          </cell>
          <cell r="G1253">
            <v>1883515.2</v>
          </cell>
          <cell r="H1253">
            <v>0</v>
          </cell>
          <cell r="J1253">
            <v>0</v>
          </cell>
          <cell r="K1253">
            <v>0</v>
          </cell>
        </row>
        <row r="1254">
          <cell r="E1254" t="str">
            <v>777-20160422-107-099</v>
          </cell>
          <cell r="F1254" t="str">
            <v>Megasigns/ Site Claiming Board</v>
          </cell>
          <cell r="G1254">
            <v>1196854</v>
          </cell>
          <cell r="H1254">
            <v>0</v>
          </cell>
          <cell r="J1254">
            <v>0</v>
          </cell>
          <cell r="K1254">
            <v>0</v>
          </cell>
        </row>
        <row r="1255">
          <cell r="E1255" t="str">
            <v>555-20160425-107-099</v>
          </cell>
          <cell r="F1255" t="str">
            <v>Dealer Boards</v>
          </cell>
          <cell r="G1255">
            <v>811565.47</v>
          </cell>
          <cell r="H1255">
            <v>0</v>
          </cell>
          <cell r="J1255">
            <v>89330</v>
          </cell>
          <cell r="K1255">
            <v>0</v>
          </cell>
        </row>
        <row r="1256">
          <cell r="E1256" t="str">
            <v>666-20160425-107-099</v>
          </cell>
          <cell r="F1256" t="str">
            <v>Dealer Boards</v>
          </cell>
          <cell r="G1256">
            <v>378806.88</v>
          </cell>
          <cell r="H1256">
            <v>0</v>
          </cell>
          <cell r="J1256">
            <v>0</v>
          </cell>
          <cell r="K1256">
            <v>0</v>
          </cell>
        </row>
        <row r="1257">
          <cell r="E1257" t="str">
            <v>777-20160425-107-099</v>
          </cell>
          <cell r="F1257" t="str">
            <v>Dealer Boards</v>
          </cell>
          <cell r="G1257">
            <v>240707.65</v>
          </cell>
          <cell r="H1257">
            <v>0</v>
          </cell>
          <cell r="J1257">
            <v>0</v>
          </cell>
          <cell r="K1257">
            <v>0</v>
          </cell>
        </row>
        <row r="1258">
          <cell r="E1258" t="str">
            <v>555-20160426-107-099</v>
          </cell>
          <cell r="F1258" t="str">
            <v>Trucks Painting</v>
          </cell>
          <cell r="G1258">
            <v>82229.5</v>
          </cell>
          <cell r="H1258">
            <v>0</v>
          </cell>
          <cell r="J1258">
            <v>94000</v>
          </cell>
          <cell r="K1258">
            <v>0</v>
          </cell>
        </row>
        <row r="1259">
          <cell r="E1259" t="str">
            <v>666-20160426-107-099</v>
          </cell>
          <cell r="F1259" t="str">
            <v>Trucks Painting</v>
          </cell>
          <cell r="G1259">
            <v>38381.5</v>
          </cell>
          <cell r="H1259">
            <v>0</v>
          </cell>
          <cell r="J1259">
            <v>0</v>
          </cell>
          <cell r="K1259">
            <v>0</v>
          </cell>
        </row>
        <row r="1260">
          <cell r="E1260" t="str">
            <v>777-20160426-107-099</v>
          </cell>
          <cell r="F1260" t="str">
            <v>Trucks Painting</v>
          </cell>
          <cell r="G1260">
            <v>24389</v>
          </cell>
          <cell r="H1260">
            <v>0</v>
          </cell>
          <cell r="J1260">
            <v>0</v>
          </cell>
          <cell r="K1260">
            <v>0</v>
          </cell>
        </row>
        <row r="1261">
          <cell r="E1261" t="str">
            <v>555-20160427-107-099</v>
          </cell>
          <cell r="F1261" t="str">
            <v>Wall Painting (City Walls)</v>
          </cell>
          <cell r="G1261">
            <v>1224157.94</v>
          </cell>
          <cell r="H1261">
            <v>0</v>
          </cell>
          <cell r="J1261">
            <v>10801382</v>
          </cell>
          <cell r="K1261">
            <v>0</v>
          </cell>
        </row>
        <row r="1262">
          <cell r="E1262" t="str">
            <v>666-20160427-107-099</v>
          </cell>
          <cell r="F1262" t="str">
            <v>Wall Painting (City Walls)</v>
          </cell>
          <cell r="G1262">
            <v>571388.82999999996</v>
          </cell>
          <cell r="H1262">
            <v>0</v>
          </cell>
          <cell r="J1262">
            <v>0</v>
          </cell>
          <cell r="K1262">
            <v>0</v>
          </cell>
        </row>
        <row r="1263">
          <cell r="E1263" t="str">
            <v>777-20160427-107-099</v>
          </cell>
          <cell r="F1263" t="str">
            <v>Wall Painting (City Walls)</v>
          </cell>
          <cell r="G1263">
            <v>363081.23</v>
          </cell>
          <cell r="H1263">
            <v>0</v>
          </cell>
          <cell r="J1263">
            <v>0</v>
          </cell>
          <cell r="K1263">
            <v>0</v>
          </cell>
        </row>
        <row r="1264">
          <cell r="E1264" t="str">
            <v>555-20160428-107-099</v>
          </cell>
          <cell r="F1264" t="str">
            <v>Retail Outlet Painting</v>
          </cell>
          <cell r="G1264">
            <v>8957717.6500000004</v>
          </cell>
          <cell r="H1264">
            <v>0</v>
          </cell>
          <cell r="J1264">
            <v>12167648</v>
          </cell>
          <cell r="K1264">
            <v>0</v>
          </cell>
        </row>
        <row r="1265">
          <cell r="E1265" t="str">
            <v>666-20160428-107-099</v>
          </cell>
          <cell r="F1265" t="str">
            <v>Retail Outlet Painting</v>
          </cell>
          <cell r="G1265">
            <v>4181110.67</v>
          </cell>
          <cell r="H1265">
            <v>0</v>
          </cell>
          <cell r="J1265">
            <v>0</v>
          </cell>
          <cell r="K1265">
            <v>0</v>
          </cell>
        </row>
        <row r="1266">
          <cell r="E1266" t="str">
            <v>777-20160428-107-099</v>
          </cell>
          <cell r="F1266" t="str">
            <v>Retail Outlet Painting</v>
          </cell>
          <cell r="G1266">
            <v>2656829.6800000002</v>
          </cell>
          <cell r="H1266">
            <v>0</v>
          </cell>
          <cell r="J1266">
            <v>0</v>
          </cell>
          <cell r="K1266">
            <v>0</v>
          </cell>
        </row>
        <row r="1267">
          <cell r="E1267" t="str">
            <v>555-20160429-107-099</v>
          </cell>
          <cell r="F1267" t="str">
            <v>Wall Painting Touch-ups</v>
          </cell>
          <cell r="G1267">
            <v>3402.6</v>
          </cell>
          <cell r="H1267">
            <v>0</v>
          </cell>
          <cell r="J1267">
            <v>0</v>
          </cell>
          <cell r="K1267">
            <v>0</v>
          </cell>
        </row>
        <row r="1268">
          <cell r="E1268" t="str">
            <v>666-20160429-107-099</v>
          </cell>
          <cell r="F1268" t="str">
            <v>Wall Painting Touch-ups</v>
          </cell>
          <cell r="G1268">
            <v>1588.2</v>
          </cell>
          <cell r="H1268">
            <v>0</v>
          </cell>
          <cell r="J1268">
            <v>0</v>
          </cell>
          <cell r="K1268">
            <v>0</v>
          </cell>
        </row>
        <row r="1269">
          <cell r="E1269" t="str">
            <v>777-20160429-107-099</v>
          </cell>
          <cell r="F1269" t="str">
            <v>Wall Painting Touch-ups</v>
          </cell>
          <cell r="G1269">
            <v>1009.2</v>
          </cell>
          <cell r="H1269">
            <v>0</v>
          </cell>
          <cell r="J1269">
            <v>0</v>
          </cell>
          <cell r="K1269">
            <v>0</v>
          </cell>
        </row>
        <row r="1270">
          <cell r="E1270" t="str">
            <v>555-20160430-107-099</v>
          </cell>
          <cell r="F1270" t="str">
            <v>Retailer Board</v>
          </cell>
          <cell r="G1270">
            <v>11776920.34</v>
          </cell>
          <cell r="H1270">
            <v>0</v>
          </cell>
          <cell r="J1270">
            <v>19128132.5</v>
          </cell>
          <cell r="K1270">
            <v>0</v>
          </cell>
        </row>
        <row r="1271">
          <cell r="E1271" t="str">
            <v>666-20160430-107-099</v>
          </cell>
          <cell r="F1271" t="str">
            <v>Retailer Board</v>
          </cell>
          <cell r="G1271">
            <v>5497003.7199999997</v>
          </cell>
          <cell r="H1271">
            <v>0</v>
          </cell>
          <cell r="J1271">
            <v>0</v>
          </cell>
          <cell r="K1271">
            <v>0</v>
          </cell>
        </row>
        <row r="1272">
          <cell r="E1272" t="str">
            <v>777-20160430-107-099</v>
          </cell>
          <cell r="F1272" t="str">
            <v>Retailer Board</v>
          </cell>
          <cell r="G1272">
            <v>3492995.94</v>
          </cell>
          <cell r="H1272">
            <v>0</v>
          </cell>
          <cell r="J1272">
            <v>0</v>
          </cell>
          <cell r="K1272">
            <v>0</v>
          </cell>
        </row>
        <row r="1273">
          <cell r="E1273" t="str">
            <v>555-20160431-107-099</v>
          </cell>
          <cell r="F1273" t="str">
            <v>POS Materials</v>
          </cell>
          <cell r="G1273">
            <v>1729171.26</v>
          </cell>
          <cell r="H1273">
            <v>0</v>
          </cell>
          <cell r="J1273">
            <v>319800</v>
          </cell>
          <cell r="K1273">
            <v>0</v>
          </cell>
        </row>
        <row r="1274">
          <cell r="E1274" t="str">
            <v>666-20160431-107-099</v>
          </cell>
          <cell r="F1274" t="str">
            <v>POS Materials</v>
          </cell>
          <cell r="G1274">
            <v>807109.21</v>
          </cell>
          <cell r="H1274">
            <v>0</v>
          </cell>
          <cell r="J1274">
            <v>0</v>
          </cell>
          <cell r="K1274">
            <v>0</v>
          </cell>
        </row>
        <row r="1275">
          <cell r="E1275" t="str">
            <v>777-20160431-107-099</v>
          </cell>
          <cell r="F1275" t="str">
            <v>POS Materials</v>
          </cell>
          <cell r="G1275">
            <v>512866.53</v>
          </cell>
          <cell r="H1275">
            <v>0</v>
          </cell>
          <cell r="J1275">
            <v>0</v>
          </cell>
          <cell r="K1275">
            <v>0</v>
          </cell>
        </row>
        <row r="1276">
          <cell r="E1276" t="str">
            <v>555-20160432-107-099</v>
          </cell>
          <cell r="F1276" t="str">
            <v>Trade/ Consumer Promotion</v>
          </cell>
          <cell r="G1276">
            <v>218319.89</v>
          </cell>
          <cell r="H1276">
            <v>0</v>
          </cell>
          <cell r="J1276">
            <v>0</v>
          </cell>
          <cell r="K1276">
            <v>0</v>
          </cell>
        </row>
        <row r="1277">
          <cell r="E1277" t="str">
            <v>666-20160432-107-099</v>
          </cell>
          <cell r="F1277" t="str">
            <v>Trade/ Consumer Promotion</v>
          </cell>
          <cell r="G1277">
            <v>101903.15</v>
          </cell>
          <cell r="H1277">
            <v>0</v>
          </cell>
          <cell r="J1277">
            <v>0</v>
          </cell>
          <cell r="K1277">
            <v>0</v>
          </cell>
        </row>
        <row r="1278">
          <cell r="E1278" t="str">
            <v>777-20160432-107-099</v>
          </cell>
          <cell r="F1278" t="str">
            <v>Trade/ Consumer Promotion</v>
          </cell>
          <cell r="G1278">
            <v>64752.959999999999</v>
          </cell>
          <cell r="H1278">
            <v>0</v>
          </cell>
          <cell r="J1278">
            <v>0</v>
          </cell>
          <cell r="K1278">
            <v>0</v>
          </cell>
        </row>
        <row r="1279">
          <cell r="E1279" t="str">
            <v>555-20160433-107-099</v>
          </cell>
          <cell r="F1279" t="str">
            <v>Electronic Media</v>
          </cell>
          <cell r="G1279">
            <v>815206.25</v>
          </cell>
          <cell r="H1279">
            <v>0</v>
          </cell>
          <cell r="J1279">
            <v>0</v>
          </cell>
          <cell r="K1279">
            <v>0</v>
          </cell>
        </row>
        <row r="1280">
          <cell r="E1280" t="str">
            <v>666-20160433-107-099</v>
          </cell>
          <cell r="F1280" t="str">
            <v>Electronic Media</v>
          </cell>
          <cell r="G1280">
            <v>380506.25</v>
          </cell>
          <cell r="H1280">
            <v>0</v>
          </cell>
          <cell r="J1280">
            <v>0</v>
          </cell>
          <cell r="K1280">
            <v>0</v>
          </cell>
        </row>
        <row r="1281">
          <cell r="E1281" t="str">
            <v>777-20160433-107-099</v>
          </cell>
          <cell r="F1281" t="str">
            <v>Electronic Media</v>
          </cell>
          <cell r="G1281">
            <v>241787.5</v>
          </cell>
          <cell r="H1281">
            <v>0</v>
          </cell>
          <cell r="J1281">
            <v>0</v>
          </cell>
          <cell r="K1281">
            <v>0</v>
          </cell>
        </row>
        <row r="1282">
          <cell r="E1282" t="str">
            <v>555-20160501-107-099</v>
          </cell>
          <cell r="F1282" t="str">
            <v>Market Research - Customer Satisfaction</v>
          </cell>
          <cell r="G1282">
            <v>103212.2</v>
          </cell>
          <cell r="H1282">
            <v>0</v>
          </cell>
          <cell r="J1282">
            <v>96000</v>
          </cell>
          <cell r="K1282">
            <v>0</v>
          </cell>
        </row>
        <row r="1283">
          <cell r="E1283" t="str">
            <v>666-20160501-107-099</v>
          </cell>
          <cell r="F1283" t="str">
            <v>Market Research - Customer Satisfaction</v>
          </cell>
          <cell r="G1283">
            <v>48175.4</v>
          </cell>
          <cell r="H1283">
            <v>0</v>
          </cell>
          <cell r="J1283">
            <v>0</v>
          </cell>
          <cell r="K1283">
            <v>0</v>
          </cell>
        </row>
        <row r="1284">
          <cell r="E1284" t="str">
            <v>777-20160501-107-099</v>
          </cell>
          <cell r="F1284" t="str">
            <v>Market Research - Customer Satisfaction</v>
          </cell>
          <cell r="G1284">
            <v>30612.400000000001</v>
          </cell>
          <cell r="H1284">
            <v>0</v>
          </cell>
          <cell r="J1284">
            <v>0</v>
          </cell>
          <cell r="K1284">
            <v>0</v>
          </cell>
        </row>
        <row r="1285">
          <cell r="E1285" t="str">
            <v>555-20160701-107-099</v>
          </cell>
          <cell r="F1285" t="str">
            <v>Hardware / Software Maintenance</v>
          </cell>
          <cell r="G1285">
            <v>61955.67</v>
          </cell>
          <cell r="H1285">
            <v>0</v>
          </cell>
          <cell r="J1285">
            <v>1400</v>
          </cell>
          <cell r="K1285">
            <v>0</v>
          </cell>
        </row>
        <row r="1286">
          <cell r="E1286" t="str">
            <v>666-20160701-107-099</v>
          </cell>
          <cell r="F1286" t="str">
            <v>Hardware / Software Maintenance</v>
          </cell>
          <cell r="G1286">
            <v>28918.48</v>
          </cell>
          <cell r="H1286">
            <v>0</v>
          </cell>
          <cell r="J1286">
            <v>0</v>
          </cell>
          <cell r="K1286">
            <v>0</v>
          </cell>
        </row>
        <row r="1287">
          <cell r="E1287" t="str">
            <v>777-20160701-107-099</v>
          </cell>
          <cell r="F1287" t="str">
            <v>Hardware / Software Maintenance</v>
          </cell>
          <cell r="G1287">
            <v>18375.849999999999</v>
          </cell>
          <cell r="H1287">
            <v>0</v>
          </cell>
          <cell r="J1287">
            <v>0</v>
          </cell>
          <cell r="K1287">
            <v>0</v>
          </cell>
        </row>
        <row r="1288">
          <cell r="E1288" t="str">
            <v>555-20161601-107-099</v>
          </cell>
          <cell r="F1288" t="str">
            <v>QC-Test Inspection</v>
          </cell>
          <cell r="G1288">
            <v>241476</v>
          </cell>
          <cell r="H1288">
            <v>0</v>
          </cell>
          <cell r="J1288">
            <v>248843</v>
          </cell>
          <cell r="K1288">
            <v>0</v>
          </cell>
        </row>
        <row r="1289">
          <cell r="E1289" t="str">
            <v>777-20161601-107-099</v>
          </cell>
          <cell r="F1289" t="str">
            <v>QC-Test Inspection</v>
          </cell>
          <cell r="G1289">
            <v>9900</v>
          </cell>
          <cell r="H1289">
            <v>0</v>
          </cell>
          <cell r="J1289">
            <v>0</v>
          </cell>
          <cell r="K1289">
            <v>0</v>
          </cell>
        </row>
        <row r="1290">
          <cell r="E1290" t="str">
            <v>555-20162701-107-099</v>
          </cell>
          <cell r="F1290" t="str">
            <v>Vehicle Repair &amp; Others</v>
          </cell>
          <cell r="G1290">
            <v>337160.23</v>
          </cell>
          <cell r="H1290">
            <v>0</v>
          </cell>
          <cell r="J1290">
            <v>0</v>
          </cell>
          <cell r="K1290">
            <v>0</v>
          </cell>
        </row>
        <row r="1291">
          <cell r="E1291" t="str">
            <v>666-20162701-107-099</v>
          </cell>
          <cell r="F1291" t="str">
            <v>Vehicle Repair &amp; Others</v>
          </cell>
          <cell r="G1291">
            <v>157373.15</v>
          </cell>
          <cell r="H1291">
            <v>0</v>
          </cell>
          <cell r="J1291">
            <v>0</v>
          </cell>
          <cell r="K1291">
            <v>0</v>
          </cell>
        </row>
        <row r="1292">
          <cell r="E1292" t="str">
            <v>777-20162701-107-099</v>
          </cell>
          <cell r="F1292" t="str">
            <v>Vehicle Repair &amp; Others</v>
          </cell>
          <cell r="G1292">
            <v>100000.62</v>
          </cell>
          <cell r="H1292">
            <v>0</v>
          </cell>
          <cell r="J1292">
            <v>0</v>
          </cell>
          <cell r="K1292">
            <v>0</v>
          </cell>
        </row>
        <row r="1293">
          <cell r="E1293" t="str">
            <v>555-20162801-107-099</v>
          </cell>
          <cell r="F1293" t="str">
            <v>Others Repair and Maintenance</v>
          </cell>
          <cell r="G1293">
            <v>32795.39</v>
          </cell>
          <cell r="H1293">
            <v>0</v>
          </cell>
          <cell r="J1293">
            <v>64420</v>
          </cell>
          <cell r="K1293">
            <v>0</v>
          </cell>
        </row>
        <row r="1294">
          <cell r="E1294" t="str">
            <v>666-20162801-107-099</v>
          </cell>
          <cell r="F1294" t="str">
            <v>Others Repair and Maintenance</v>
          </cell>
          <cell r="G1294">
            <v>15307.6</v>
          </cell>
          <cell r="H1294">
            <v>0</v>
          </cell>
          <cell r="J1294">
            <v>0</v>
          </cell>
          <cell r="K1294">
            <v>0</v>
          </cell>
        </row>
        <row r="1295">
          <cell r="E1295" t="str">
            <v>777-20162801-107-099</v>
          </cell>
          <cell r="F1295" t="str">
            <v>Others Repair and Maintenance</v>
          </cell>
          <cell r="G1295">
            <v>9727.01</v>
          </cell>
          <cell r="H1295">
            <v>0</v>
          </cell>
          <cell r="J1295">
            <v>3628</v>
          </cell>
          <cell r="K1295">
            <v>0</v>
          </cell>
        </row>
        <row r="1296">
          <cell r="E1296" t="str">
            <v>555-20169901-107-099</v>
          </cell>
          <cell r="F1296" t="str">
            <v>Advertising and Promotions</v>
          </cell>
          <cell r="G1296">
            <v>1167970.8</v>
          </cell>
          <cell r="H1296">
            <v>0</v>
          </cell>
          <cell r="J1296">
            <v>0</v>
          </cell>
          <cell r="K1296">
            <v>0</v>
          </cell>
        </row>
        <row r="1297">
          <cell r="E1297" t="str">
            <v>666-20169901-107-099</v>
          </cell>
          <cell r="F1297" t="str">
            <v>Advertising and Promotions</v>
          </cell>
          <cell r="G1297">
            <v>545162.89</v>
          </cell>
          <cell r="H1297">
            <v>0</v>
          </cell>
          <cell r="J1297">
            <v>0</v>
          </cell>
          <cell r="K1297">
            <v>0</v>
          </cell>
        </row>
        <row r="1298">
          <cell r="E1298" t="str">
            <v>777-20169901-107-099</v>
          </cell>
          <cell r="F1298" t="str">
            <v>Advertising and Promotions</v>
          </cell>
          <cell r="G1298">
            <v>346416.31</v>
          </cell>
          <cell r="H1298">
            <v>0</v>
          </cell>
          <cell r="J1298">
            <v>0</v>
          </cell>
          <cell r="K1298">
            <v>0</v>
          </cell>
        </row>
        <row r="1299">
          <cell r="E1299" t="str">
            <v>555-20220101-107-100</v>
          </cell>
          <cell r="F1299" t="str">
            <v>Write Off &amp; Allow for Bad Debt</v>
          </cell>
          <cell r="G1299">
            <v>6806660</v>
          </cell>
          <cell r="H1299">
            <v>0</v>
          </cell>
          <cell r="J1299">
            <v>363079.35</v>
          </cell>
          <cell r="K1299">
            <v>0</v>
          </cell>
        </row>
        <row r="1300">
          <cell r="E1300" t="str">
            <v>555-20030201-107-101</v>
          </cell>
          <cell r="F1300" t="str">
            <v>Gasoline</v>
          </cell>
          <cell r="G1300">
            <v>269281.2</v>
          </cell>
          <cell r="H1300">
            <v>0</v>
          </cell>
          <cell r="J1300">
            <v>338400</v>
          </cell>
          <cell r="K1300">
            <v>0</v>
          </cell>
        </row>
        <row r="1301">
          <cell r="E1301" t="str">
            <v>666-20030201-107-101</v>
          </cell>
          <cell r="F1301" t="str">
            <v>Gasoline</v>
          </cell>
          <cell r="G1301">
            <v>125689.88</v>
          </cell>
          <cell r="H1301">
            <v>0</v>
          </cell>
          <cell r="J1301">
            <v>0</v>
          </cell>
          <cell r="K1301">
            <v>0</v>
          </cell>
        </row>
        <row r="1302">
          <cell r="E1302" t="str">
            <v>777-20030201-107-101</v>
          </cell>
          <cell r="F1302" t="str">
            <v>Gasoline</v>
          </cell>
          <cell r="G1302">
            <v>79867.92</v>
          </cell>
          <cell r="H1302">
            <v>0</v>
          </cell>
          <cell r="J1302">
            <v>0</v>
          </cell>
          <cell r="K1302">
            <v>0</v>
          </cell>
        </row>
        <row r="1303">
          <cell r="E1303" t="str">
            <v>555-20040502-107-101</v>
          </cell>
          <cell r="F1303" t="str">
            <v>Electrical Energy Variable</v>
          </cell>
          <cell r="G1303">
            <v>554284</v>
          </cell>
          <cell r="H1303">
            <v>0</v>
          </cell>
          <cell r="J1303">
            <v>418648</v>
          </cell>
          <cell r="K1303">
            <v>0</v>
          </cell>
        </row>
        <row r="1304">
          <cell r="E1304" t="str">
            <v>777-20040502-107-101</v>
          </cell>
          <cell r="F1304" t="str">
            <v>Electrical Energy Variable</v>
          </cell>
          <cell r="G1304">
            <v>26913</v>
          </cell>
          <cell r="H1304">
            <v>0</v>
          </cell>
          <cell r="J1304">
            <v>33878</v>
          </cell>
          <cell r="K1304">
            <v>0</v>
          </cell>
        </row>
        <row r="1305">
          <cell r="E1305" t="str">
            <v>555-20150301-107-101</v>
          </cell>
          <cell r="F1305" t="str">
            <v>Entertainment and Recreation</v>
          </cell>
          <cell r="G1305">
            <v>141988.79999999999</v>
          </cell>
          <cell r="H1305">
            <v>0</v>
          </cell>
          <cell r="J1305">
            <v>295716</v>
          </cell>
          <cell r="K1305">
            <v>0</v>
          </cell>
        </row>
        <row r="1306">
          <cell r="E1306" t="str">
            <v>666-20150301-107-101</v>
          </cell>
          <cell r="F1306" t="str">
            <v>Entertainment and Recreation</v>
          </cell>
          <cell r="G1306">
            <v>66274.789999999994</v>
          </cell>
          <cell r="H1306">
            <v>0</v>
          </cell>
          <cell r="J1306">
            <v>0</v>
          </cell>
          <cell r="K1306">
            <v>0</v>
          </cell>
        </row>
        <row r="1307">
          <cell r="E1307" t="str">
            <v>777-20150301-107-101</v>
          </cell>
          <cell r="F1307" t="str">
            <v>Entertainment and Recreation</v>
          </cell>
          <cell r="G1307">
            <v>42113.41</v>
          </cell>
          <cell r="H1307">
            <v>0</v>
          </cell>
          <cell r="J1307">
            <v>30901</v>
          </cell>
          <cell r="K1307">
            <v>0</v>
          </cell>
        </row>
        <row r="1308">
          <cell r="E1308" t="str">
            <v>555-20151401-107-101</v>
          </cell>
          <cell r="F1308" t="str">
            <v>Business Travel - Local</v>
          </cell>
          <cell r="G1308">
            <v>3700455.1</v>
          </cell>
          <cell r="H1308">
            <v>0</v>
          </cell>
          <cell r="J1308">
            <v>7471283</v>
          </cell>
          <cell r="K1308">
            <v>0</v>
          </cell>
        </row>
        <row r="1309">
          <cell r="E1309" t="str">
            <v>666-20151401-107-101</v>
          </cell>
          <cell r="F1309" t="str">
            <v>Business Travel - Local</v>
          </cell>
          <cell r="G1309">
            <v>1727227.05</v>
          </cell>
          <cell r="H1309">
            <v>0</v>
          </cell>
          <cell r="J1309">
            <v>0</v>
          </cell>
          <cell r="K1309">
            <v>0</v>
          </cell>
        </row>
        <row r="1310">
          <cell r="E1310" t="str">
            <v>777-20151401-107-101</v>
          </cell>
          <cell r="F1310" t="str">
            <v>Business Travel - Local</v>
          </cell>
          <cell r="G1310">
            <v>1097542.8500000001</v>
          </cell>
          <cell r="H1310">
            <v>0</v>
          </cell>
          <cell r="J1310">
            <v>0</v>
          </cell>
          <cell r="K1310">
            <v>0</v>
          </cell>
        </row>
        <row r="1311">
          <cell r="E1311" t="str">
            <v>555-20151402-107-101</v>
          </cell>
          <cell r="F1311" t="str">
            <v>Business Travel - Overseas</v>
          </cell>
          <cell r="G1311">
            <v>947517.04</v>
          </cell>
          <cell r="H1311">
            <v>0</v>
          </cell>
          <cell r="J1311">
            <v>0</v>
          </cell>
          <cell r="K1311">
            <v>0</v>
          </cell>
        </row>
        <row r="1312">
          <cell r="E1312" t="str">
            <v>666-20151402-107-101</v>
          </cell>
          <cell r="F1312" t="str">
            <v>Business Travel - Overseas</v>
          </cell>
          <cell r="G1312">
            <v>442263.72</v>
          </cell>
          <cell r="H1312">
            <v>0</v>
          </cell>
          <cell r="J1312">
            <v>0</v>
          </cell>
          <cell r="K1312">
            <v>0</v>
          </cell>
        </row>
        <row r="1313">
          <cell r="E1313" t="str">
            <v>777-20151402-107-101</v>
          </cell>
          <cell r="F1313" t="str">
            <v>Business Travel - Overseas</v>
          </cell>
          <cell r="G1313">
            <v>281030.45</v>
          </cell>
          <cell r="H1313">
            <v>0</v>
          </cell>
          <cell r="J1313">
            <v>0</v>
          </cell>
          <cell r="K1313">
            <v>0</v>
          </cell>
        </row>
        <row r="1314">
          <cell r="E1314" t="str">
            <v>555-20160803-107-101</v>
          </cell>
          <cell r="F1314" t="str">
            <v>Consultancy &amp; Others Expense</v>
          </cell>
          <cell r="G1314">
            <v>3308438.72</v>
          </cell>
          <cell r="H1314">
            <v>0</v>
          </cell>
          <cell r="J1314">
            <v>0</v>
          </cell>
          <cell r="K1314">
            <v>0</v>
          </cell>
        </row>
        <row r="1315">
          <cell r="E1315" t="str">
            <v>666-20160803-107-101</v>
          </cell>
          <cell r="F1315" t="str">
            <v>Consultancy &amp; Others Expense</v>
          </cell>
          <cell r="G1315">
            <v>1544249.21</v>
          </cell>
          <cell r="H1315">
            <v>0</v>
          </cell>
          <cell r="J1315">
            <v>0</v>
          </cell>
          <cell r="K1315">
            <v>0</v>
          </cell>
        </row>
        <row r="1316">
          <cell r="E1316" t="str">
            <v>777-20160803-107-101</v>
          </cell>
          <cell r="F1316" t="str">
            <v>Consultancy &amp; Others Expense</v>
          </cell>
          <cell r="G1316">
            <v>981272.07</v>
          </cell>
          <cell r="H1316">
            <v>0</v>
          </cell>
          <cell r="J1316">
            <v>0</v>
          </cell>
          <cell r="K1316">
            <v>0</v>
          </cell>
        </row>
        <row r="1317">
          <cell r="E1317" t="str">
            <v>555-20162701-107-101</v>
          </cell>
          <cell r="F1317" t="str">
            <v>Vehicle Repair &amp; Others</v>
          </cell>
          <cell r="G1317">
            <v>0</v>
          </cell>
          <cell r="H1317">
            <v>0</v>
          </cell>
          <cell r="J1317">
            <v>1924367</v>
          </cell>
          <cell r="K1317">
            <v>0</v>
          </cell>
        </row>
        <row r="1318">
          <cell r="E1318" t="str">
            <v>777-20162701-107-101</v>
          </cell>
          <cell r="F1318" t="str">
            <v>Vehicle Repair &amp; Others</v>
          </cell>
          <cell r="G1318">
            <v>0</v>
          </cell>
          <cell r="H1318">
            <v>0</v>
          </cell>
          <cell r="J1318">
            <v>6961</v>
          </cell>
          <cell r="K1318">
            <v>0</v>
          </cell>
        </row>
        <row r="1319">
          <cell r="E1319" t="str">
            <v>555-20169904-107-101</v>
          </cell>
          <cell r="F1319" t="str">
            <v>Services/ Promotion Procurement</v>
          </cell>
          <cell r="G1319">
            <v>6521.65</v>
          </cell>
          <cell r="H1319">
            <v>0</v>
          </cell>
          <cell r="J1319">
            <v>0</v>
          </cell>
          <cell r="K1319">
            <v>0</v>
          </cell>
        </row>
        <row r="1320">
          <cell r="E1320" t="str">
            <v>666-20169904-107-101</v>
          </cell>
          <cell r="F1320" t="str">
            <v>Services/ Promotion Procurement</v>
          </cell>
          <cell r="G1320">
            <v>3044.05</v>
          </cell>
          <cell r="H1320">
            <v>0</v>
          </cell>
          <cell r="J1320">
            <v>0</v>
          </cell>
          <cell r="K1320">
            <v>0</v>
          </cell>
        </row>
        <row r="1321">
          <cell r="E1321" t="str">
            <v>777-20169904-107-101</v>
          </cell>
          <cell r="F1321" t="str">
            <v>Services/ Promotion Procurement</v>
          </cell>
          <cell r="G1321">
            <v>1934.3</v>
          </cell>
          <cell r="H1321">
            <v>0</v>
          </cell>
          <cell r="J1321">
            <v>0</v>
          </cell>
          <cell r="K1321">
            <v>0</v>
          </cell>
        </row>
        <row r="1322">
          <cell r="E1322" t="str">
            <v>555-20190301-107-101</v>
          </cell>
          <cell r="F1322" t="str">
            <v>Equip Purchased -&lt; Threashold</v>
          </cell>
          <cell r="G1322">
            <v>0</v>
          </cell>
          <cell r="H1322">
            <v>22561.1</v>
          </cell>
          <cell r="J1322">
            <v>0</v>
          </cell>
          <cell r="K1322">
            <v>0</v>
          </cell>
        </row>
        <row r="1323">
          <cell r="E1323" t="str">
            <v>666-20190301-107-101</v>
          </cell>
          <cell r="F1323" t="str">
            <v>Equip Purchased -&lt; Threashold</v>
          </cell>
          <cell r="G1323">
            <v>228616.08</v>
          </cell>
          <cell r="H1323">
            <v>0</v>
          </cell>
          <cell r="J1323">
            <v>0</v>
          </cell>
          <cell r="K1323">
            <v>0</v>
          </cell>
        </row>
        <row r="1324">
          <cell r="E1324" t="str">
            <v>777-20190301-107-101</v>
          </cell>
          <cell r="F1324" t="str">
            <v>Equip Purchased -&lt; Threashold</v>
          </cell>
          <cell r="G1324">
            <v>145270.97</v>
          </cell>
          <cell r="H1324">
            <v>0</v>
          </cell>
          <cell r="J1324">
            <v>0</v>
          </cell>
          <cell r="K1324">
            <v>0</v>
          </cell>
        </row>
        <row r="1325">
          <cell r="E1325" t="str">
            <v>555-20190601-107-101</v>
          </cell>
          <cell r="F1325" t="str">
            <v>Office Supplies</v>
          </cell>
          <cell r="G1325">
            <v>859256.42</v>
          </cell>
          <cell r="H1325">
            <v>0</v>
          </cell>
          <cell r="J1325">
            <v>778503</v>
          </cell>
          <cell r="K1325">
            <v>0</v>
          </cell>
        </row>
        <row r="1326">
          <cell r="E1326" t="str">
            <v>666-20190601-107-101</v>
          </cell>
          <cell r="F1326" t="str">
            <v>Office Supplies</v>
          </cell>
          <cell r="G1326">
            <v>401067.14</v>
          </cell>
          <cell r="H1326">
            <v>0</v>
          </cell>
          <cell r="J1326">
            <v>0</v>
          </cell>
          <cell r="K1326">
            <v>0</v>
          </cell>
        </row>
        <row r="1327">
          <cell r="E1327" t="str">
            <v>777-20190601-107-101</v>
          </cell>
          <cell r="F1327" t="str">
            <v>Office Supplies</v>
          </cell>
          <cell r="G1327">
            <v>254852.63</v>
          </cell>
          <cell r="H1327">
            <v>0</v>
          </cell>
          <cell r="J1327">
            <v>1750</v>
          </cell>
          <cell r="K1327">
            <v>0</v>
          </cell>
        </row>
        <row r="1328">
          <cell r="E1328" t="str">
            <v>555-20190604-107-101</v>
          </cell>
          <cell r="F1328" t="str">
            <v>Photocopies and Stationeries</v>
          </cell>
          <cell r="G1328">
            <v>4497.1000000000004</v>
          </cell>
          <cell r="H1328">
            <v>0</v>
          </cell>
          <cell r="J1328">
            <v>12883</v>
          </cell>
          <cell r="K1328">
            <v>0</v>
          </cell>
        </row>
        <row r="1329">
          <cell r="E1329" t="str">
            <v>666-20190604-107-101</v>
          </cell>
          <cell r="F1329" t="str">
            <v>Photocopies and Stationeries</v>
          </cell>
          <cell r="G1329">
            <v>2099.0700000000002</v>
          </cell>
          <cell r="H1329">
            <v>0</v>
          </cell>
          <cell r="J1329">
            <v>0</v>
          </cell>
          <cell r="K1329">
            <v>0</v>
          </cell>
        </row>
        <row r="1330">
          <cell r="E1330" t="str">
            <v>777-20190604-107-101</v>
          </cell>
          <cell r="F1330" t="str">
            <v>Photocopies and Stationeries</v>
          </cell>
          <cell r="G1330">
            <v>1333.83</v>
          </cell>
          <cell r="H1330">
            <v>0</v>
          </cell>
          <cell r="J1330">
            <v>2478</v>
          </cell>
          <cell r="K1330">
            <v>0</v>
          </cell>
        </row>
        <row r="1331">
          <cell r="E1331" t="str">
            <v>555-20191001-107-101</v>
          </cell>
          <cell r="F1331" t="str">
            <v>Telecommunication</v>
          </cell>
          <cell r="G1331">
            <v>74503.899999999994</v>
          </cell>
          <cell r="H1331">
            <v>0</v>
          </cell>
          <cell r="J1331">
            <v>33399</v>
          </cell>
          <cell r="K1331">
            <v>0</v>
          </cell>
        </row>
        <row r="1332">
          <cell r="E1332" t="str">
            <v>666-20191001-107-101</v>
          </cell>
          <cell r="F1332" t="str">
            <v>Telecommunication</v>
          </cell>
          <cell r="G1332">
            <v>34775.49</v>
          </cell>
          <cell r="H1332">
            <v>0</v>
          </cell>
          <cell r="J1332">
            <v>0</v>
          </cell>
          <cell r="K1332">
            <v>0</v>
          </cell>
        </row>
        <row r="1333">
          <cell r="E1333" t="str">
            <v>777-20191001-107-101</v>
          </cell>
          <cell r="F1333" t="str">
            <v>Telecommunication</v>
          </cell>
          <cell r="G1333">
            <v>22097.61</v>
          </cell>
          <cell r="H1333">
            <v>0</v>
          </cell>
          <cell r="J1333">
            <v>1523</v>
          </cell>
          <cell r="K1333">
            <v>0</v>
          </cell>
        </row>
        <row r="1334">
          <cell r="E1334" t="str">
            <v>555-20191101-107-101</v>
          </cell>
          <cell r="F1334" t="str">
            <v>Telephone Mobile</v>
          </cell>
          <cell r="G1334">
            <v>1596818.05</v>
          </cell>
          <cell r="H1334">
            <v>0</v>
          </cell>
          <cell r="J1334">
            <v>2267135.69</v>
          </cell>
          <cell r="K1334">
            <v>0</v>
          </cell>
        </row>
        <row r="1335">
          <cell r="E1335" t="str">
            <v>666-20191101-107-101</v>
          </cell>
          <cell r="F1335" t="str">
            <v>Telephone Mobile</v>
          </cell>
          <cell r="G1335">
            <v>745331.93</v>
          </cell>
          <cell r="H1335">
            <v>0</v>
          </cell>
          <cell r="J1335">
            <v>0</v>
          </cell>
          <cell r="K1335">
            <v>0</v>
          </cell>
        </row>
        <row r="1336">
          <cell r="E1336" t="str">
            <v>777-20191101-107-101</v>
          </cell>
          <cell r="F1336" t="str">
            <v>Telephone Mobile</v>
          </cell>
          <cell r="G1336">
            <v>473611</v>
          </cell>
          <cell r="H1336">
            <v>0</v>
          </cell>
          <cell r="J1336">
            <v>78572.53</v>
          </cell>
          <cell r="K1336">
            <v>0</v>
          </cell>
        </row>
        <row r="1337">
          <cell r="E1337" t="str">
            <v>555-20191601-107-101</v>
          </cell>
          <cell r="F1337" t="str">
            <v>Licenses &amp; Permits</v>
          </cell>
          <cell r="G1337">
            <v>500072</v>
          </cell>
          <cell r="H1337">
            <v>0</v>
          </cell>
          <cell r="J1337">
            <v>5476587.4299999997</v>
          </cell>
          <cell r="K1337">
            <v>0</v>
          </cell>
        </row>
        <row r="1338">
          <cell r="E1338" t="str">
            <v>777-20191601-107-101</v>
          </cell>
          <cell r="F1338" t="str">
            <v>Licenses &amp; Permits</v>
          </cell>
          <cell r="G1338">
            <v>541977.31000000006</v>
          </cell>
          <cell r="H1338">
            <v>0</v>
          </cell>
          <cell r="J1338">
            <v>0</v>
          </cell>
          <cell r="K1338">
            <v>0</v>
          </cell>
        </row>
        <row r="1339">
          <cell r="E1339" t="str">
            <v>555-20192001-107-101</v>
          </cell>
          <cell r="F1339" t="str">
            <v>Postage /Courier Services</v>
          </cell>
          <cell r="G1339">
            <v>140898.82999999999</v>
          </cell>
          <cell r="H1339">
            <v>0</v>
          </cell>
          <cell r="J1339">
            <v>269548.73</v>
          </cell>
          <cell r="K1339">
            <v>0</v>
          </cell>
        </row>
        <row r="1340">
          <cell r="E1340" t="str">
            <v>666-20192001-107-101</v>
          </cell>
          <cell r="F1340" t="str">
            <v>Postage /Courier Services</v>
          </cell>
          <cell r="G1340">
            <v>65766.039999999994</v>
          </cell>
          <cell r="H1340">
            <v>0</v>
          </cell>
          <cell r="J1340">
            <v>0</v>
          </cell>
          <cell r="K1340">
            <v>0</v>
          </cell>
        </row>
        <row r="1341">
          <cell r="E1341" t="str">
            <v>777-20192001-107-101</v>
          </cell>
          <cell r="F1341" t="str">
            <v>Postage /Courier Services</v>
          </cell>
          <cell r="G1341">
            <v>41790.129999999997</v>
          </cell>
          <cell r="H1341">
            <v>0</v>
          </cell>
          <cell r="J1341">
            <v>2520</v>
          </cell>
          <cell r="K1341">
            <v>0</v>
          </cell>
        </row>
        <row r="1342">
          <cell r="E1342" t="str">
            <v>555-20192101-107-101</v>
          </cell>
          <cell r="F1342" t="str">
            <v>Certification Cost</v>
          </cell>
          <cell r="G1342">
            <v>75000</v>
          </cell>
          <cell r="H1342">
            <v>0</v>
          </cell>
          <cell r="J1342">
            <v>0</v>
          </cell>
          <cell r="K1342">
            <v>0</v>
          </cell>
        </row>
        <row r="1343">
          <cell r="E1343" t="str">
            <v>555-20192102-107-101</v>
          </cell>
          <cell r="F1343" t="str">
            <v>Export Related Expenses</v>
          </cell>
          <cell r="G1343">
            <v>683442.14</v>
          </cell>
          <cell r="H1343">
            <v>0</v>
          </cell>
          <cell r="J1343">
            <v>1049674.95</v>
          </cell>
          <cell r="K1343">
            <v>0</v>
          </cell>
        </row>
        <row r="1344">
          <cell r="E1344" t="str">
            <v>666-20192102-107-101</v>
          </cell>
          <cell r="F1344" t="str">
            <v>Export Related Expenses</v>
          </cell>
          <cell r="G1344">
            <v>4200</v>
          </cell>
          <cell r="H1344">
            <v>0</v>
          </cell>
          <cell r="J1344">
            <v>0</v>
          </cell>
          <cell r="K1344">
            <v>0</v>
          </cell>
        </row>
        <row r="1345">
          <cell r="E1345" t="str">
            <v>555-20193303-107-101</v>
          </cell>
          <cell r="F1345" t="str">
            <v>Events - Mason Program</v>
          </cell>
          <cell r="G1345">
            <v>1049680.55</v>
          </cell>
          <cell r="H1345">
            <v>0</v>
          </cell>
          <cell r="J1345">
            <v>2215473</v>
          </cell>
          <cell r="K1345">
            <v>0</v>
          </cell>
        </row>
        <row r="1346">
          <cell r="E1346" t="str">
            <v>666-20193303-107-101</v>
          </cell>
          <cell r="F1346" t="str">
            <v>Events - Mason Program</v>
          </cell>
          <cell r="G1346">
            <v>489949.64</v>
          </cell>
          <cell r="H1346">
            <v>0</v>
          </cell>
          <cell r="J1346">
            <v>0</v>
          </cell>
          <cell r="K1346">
            <v>0</v>
          </cell>
        </row>
        <row r="1347">
          <cell r="E1347" t="str">
            <v>777-20193303-107-101</v>
          </cell>
          <cell r="F1347" t="str">
            <v>Events - Mason Program</v>
          </cell>
          <cell r="G1347">
            <v>311331.81</v>
          </cell>
          <cell r="H1347">
            <v>0</v>
          </cell>
          <cell r="J1347">
            <v>0</v>
          </cell>
          <cell r="K1347">
            <v>0</v>
          </cell>
        </row>
        <row r="1348">
          <cell r="E1348" t="str">
            <v>555-20193304-107-101</v>
          </cell>
          <cell r="F1348" t="str">
            <v>Events - Retailer Program</v>
          </cell>
          <cell r="G1348">
            <v>15020194.16</v>
          </cell>
          <cell r="H1348">
            <v>0</v>
          </cell>
          <cell r="J1348">
            <v>20065290</v>
          </cell>
          <cell r="K1348">
            <v>0</v>
          </cell>
        </row>
        <row r="1349">
          <cell r="E1349" t="str">
            <v>666-20193304-107-101</v>
          </cell>
          <cell r="F1349" t="str">
            <v>Events - Retailer Program</v>
          </cell>
          <cell r="G1349">
            <v>7010836.5199999996</v>
          </cell>
          <cell r="H1349">
            <v>0</v>
          </cell>
          <cell r="J1349">
            <v>0</v>
          </cell>
          <cell r="K1349">
            <v>0</v>
          </cell>
        </row>
        <row r="1350">
          <cell r="E1350" t="str">
            <v>777-20193304-107-101</v>
          </cell>
          <cell r="F1350" t="str">
            <v>Events - Retailer Program</v>
          </cell>
          <cell r="G1350">
            <v>4454940.32</v>
          </cell>
          <cell r="H1350">
            <v>0</v>
          </cell>
          <cell r="J1350">
            <v>0</v>
          </cell>
          <cell r="K1350">
            <v>0</v>
          </cell>
        </row>
        <row r="1351">
          <cell r="E1351" t="str">
            <v>555-20193305-107-101</v>
          </cell>
          <cell r="F1351" t="str">
            <v>Events - Project</v>
          </cell>
          <cell r="G1351">
            <v>7023135.7400000002</v>
          </cell>
          <cell r="H1351">
            <v>0</v>
          </cell>
          <cell r="J1351">
            <v>3330026.83</v>
          </cell>
          <cell r="K1351">
            <v>0</v>
          </cell>
        </row>
        <row r="1352">
          <cell r="E1352" t="str">
            <v>666-20193305-107-101</v>
          </cell>
          <cell r="F1352" t="str">
            <v>Events - Project</v>
          </cell>
          <cell r="G1352">
            <v>3278123.84</v>
          </cell>
          <cell r="H1352">
            <v>0</v>
          </cell>
          <cell r="J1352">
            <v>0</v>
          </cell>
          <cell r="K1352">
            <v>0</v>
          </cell>
        </row>
        <row r="1353">
          <cell r="E1353" t="str">
            <v>777-20193305-107-101</v>
          </cell>
          <cell r="F1353" t="str">
            <v>Events - Project</v>
          </cell>
          <cell r="G1353">
            <v>2083039.02</v>
          </cell>
          <cell r="H1353">
            <v>0</v>
          </cell>
          <cell r="J1353">
            <v>0</v>
          </cell>
          <cell r="K1353">
            <v>0</v>
          </cell>
        </row>
        <row r="1354">
          <cell r="E1354" t="str">
            <v>555-20193307-107-101</v>
          </cell>
          <cell r="F1354" t="str">
            <v>Market Penetration Expenses</v>
          </cell>
          <cell r="G1354">
            <v>0</v>
          </cell>
          <cell r="H1354">
            <v>0</v>
          </cell>
          <cell r="J1354">
            <v>79000</v>
          </cell>
          <cell r="K1354">
            <v>0</v>
          </cell>
        </row>
        <row r="1355">
          <cell r="E1355" t="str">
            <v>555-20193309-107-101</v>
          </cell>
          <cell r="F1355" t="str">
            <v>Events - Engineer Meet</v>
          </cell>
          <cell r="G1355">
            <v>289648.03000000003</v>
          </cell>
          <cell r="H1355">
            <v>0</v>
          </cell>
          <cell r="J1355">
            <v>3959239</v>
          </cell>
          <cell r="K1355">
            <v>0</v>
          </cell>
        </row>
        <row r="1356">
          <cell r="E1356" t="str">
            <v>666-20193309-107-101</v>
          </cell>
          <cell r="F1356" t="str">
            <v>Events - Engineer Meet</v>
          </cell>
          <cell r="G1356">
            <v>135196.32</v>
          </cell>
          <cell r="H1356">
            <v>0</v>
          </cell>
          <cell r="J1356">
            <v>0</v>
          </cell>
          <cell r="K1356">
            <v>0</v>
          </cell>
        </row>
        <row r="1357">
          <cell r="E1357" t="str">
            <v>777-20193309-107-101</v>
          </cell>
          <cell r="F1357" t="str">
            <v>Events - Engineer Meet</v>
          </cell>
          <cell r="G1357">
            <v>85908.65</v>
          </cell>
          <cell r="H1357">
            <v>0</v>
          </cell>
          <cell r="J1357">
            <v>0</v>
          </cell>
          <cell r="K1357">
            <v>0</v>
          </cell>
        </row>
        <row r="1358">
          <cell r="E1358" t="str">
            <v>555-20193313-107-101</v>
          </cell>
          <cell r="F1358" t="str">
            <v>Customer Relationship (CRM)</v>
          </cell>
          <cell r="G1358">
            <v>11342</v>
          </cell>
          <cell r="H1358">
            <v>0</v>
          </cell>
          <cell r="J1358">
            <v>0</v>
          </cell>
          <cell r="K1358">
            <v>0</v>
          </cell>
        </row>
        <row r="1359">
          <cell r="E1359" t="str">
            <v>666-20193313-107-101</v>
          </cell>
          <cell r="F1359" t="str">
            <v>Customer Relationship (CRM)</v>
          </cell>
          <cell r="G1359">
            <v>5294</v>
          </cell>
          <cell r="H1359">
            <v>0</v>
          </cell>
          <cell r="J1359">
            <v>0</v>
          </cell>
          <cell r="K1359">
            <v>0</v>
          </cell>
        </row>
        <row r="1360">
          <cell r="E1360" t="str">
            <v>777-20193313-107-101</v>
          </cell>
          <cell r="F1360" t="str">
            <v>Customer Relationship (CRM)</v>
          </cell>
          <cell r="G1360">
            <v>3364</v>
          </cell>
          <cell r="H1360">
            <v>0</v>
          </cell>
          <cell r="J1360">
            <v>0</v>
          </cell>
          <cell r="K1360">
            <v>0</v>
          </cell>
        </row>
        <row r="1361">
          <cell r="E1361" t="str">
            <v>555-20193315-107-101</v>
          </cell>
          <cell r="F1361" t="str">
            <v>Mobile Cement Silo Relocation Expenses</v>
          </cell>
          <cell r="G1361">
            <v>0</v>
          </cell>
          <cell r="H1361">
            <v>0</v>
          </cell>
          <cell r="J1361">
            <v>161764</v>
          </cell>
          <cell r="K1361">
            <v>0</v>
          </cell>
        </row>
        <row r="1362">
          <cell r="E1362" t="str">
            <v>555-20193316-107-101</v>
          </cell>
          <cell r="F1362" t="str">
            <v>Concrete Innovation and Application Centre (CIAC) Expenses</v>
          </cell>
          <cell r="G1362">
            <v>775055</v>
          </cell>
          <cell r="H1362">
            <v>0</v>
          </cell>
          <cell r="J1362">
            <v>458183</v>
          </cell>
          <cell r="K1362">
            <v>0</v>
          </cell>
        </row>
        <row r="1363">
          <cell r="E1363" t="str">
            <v>666-20193316-107-101</v>
          </cell>
          <cell r="F1363" t="str">
            <v>Concrete Innovation and Application Centre (CIAC) Expenses</v>
          </cell>
          <cell r="G1363">
            <v>361765.23</v>
          </cell>
          <cell r="H1363">
            <v>0</v>
          </cell>
          <cell r="J1363">
            <v>0</v>
          </cell>
          <cell r="K1363">
            <v>0</v>
          </cell>
        </row>
        <row r="1364">
          <cell r="E1364" t="str">
            <v>777-20193316-107-101</v>
          </cell>
          <cell r="F1364" t="str">
            <v>Concrete Innovation and Application Centre (CIAC) Expenses</v>
          </cell>
          <cell r="G1364">
            <v>229878.77</v>
          </cell>
          <cell r="H1364">
            <v>0</v>
          </cell>
          <cell r="J1364">
            <v>0</v>
          </cell>
          <cell r="K1364">
            <v>0</v>
          </cell>
        </row>
        <row r="1365">
          <cell r="E1365" t="str">
            <v>555-20193320-107-101</v>
          </cell>
          <cell r="F1365" t="str">
            <v>Mason Insurance Premium</v>
          </cell>
          <cell r="G1365">
            <v>273752.78000000003</v>
          </cell>
          <cell r="H1365">
            <v>0</v>
          </cell>
          <cell r="J1365">
            <v>0</v>
          </cell>
          <cell r="K1365">
            <v>0</v>
          </cell>
        </row>
        <row r="1366">
          <cell r="E1366" t="str">
            <v>666-20193320-107-101</v>
          </cell>
          <cell r="F1366" t="str">
            <v>Mason Insurance Premium</v>
          </cell>
          <cell r="G1366">
            <v>127777.04</v>
          </cell>
          <cell r="H1366">
            <v>0</v>
          </cell>
          <cell r="J1366">
            <v>0</v>
          </cell>
          <cell r="K1366">
            <v>0</v>
          </cell>
        </row>
        <row r="1367">
          <cell r="E1367" t="str">
            <v>777-20193320-107-101</v>
          </cell>
          <cell r="F1367" t="str">
            <v>Mason Insurance Premium</v>
          </cell>
          <cell r="G1367">
            <v>81194.179999999993</v>
          </cell>
          <cell r="H1367">
            <v>0</v>
          </cell>
          <cell r="J1367">
            <v>0</v>
          </cell>
          <cell r="K1367">
            <v>0</v>
          </cell>
        </row>
        <row r="1368">
          <cell r="E1368" t="str">
            <v>555-20193322-107-101</v>
          </cell>
          <cell r="F1368" t="str">
            <v>Market Promotional Activities - DAP Survey</v>
          </cell>
          <cell r="G1368">
            <v>1291255.51</v>
          </cell>
          <cell r="H1368">
            <v>0</v>
          </cell>
          <cell r="J1368">
            <v>0</v>
          </cell>
          <cell r="K1368">
            <v>0</v>
          </cell>
        </row>
        <row r="1369">
          <cell r="E1369" t="str">
            <v>666-20193322-107-101</v>
          </cell>
          <cell r="F1369" t="str">
            <v>Market Promotional Activities - DAP Survey</v>
          </cell>
          <cell r="G1369">
            <v>602707.34</v>
          </cell>
          <cell r="H1369">
            <v>0</v>
          </cell>
          <cell r="J1369">
            <v>0</v>
          </cell>
          <cell r="K1369">
            <v>0</v>
          </cell>
        </row>
        <row r="1370">
          <cell r="E1370" t="str">
            <v>777-20193322-107-101</v>
          </cell>
          <cell r="F1370" t="str">
            <v>Market Promotional Activities - DAP Survey</v>
          </cell>
          <cell r="G1370">
            <v>382982.15</v>
          </cell>
          <cell r="H1370">
            <v>0</v>
          </cell>
          <cell r="J1370">
            <v>0</v>
          </cell>
          <cell r="K1370">
            <v>0</v>
          </cell>
        </row>
        <row r="1371">
          <cell r="E1371" t="str">
            <v>555-20110101-102-102</v>
          </cell>
          <cell r="F1371" t="str">
            <v>Salaries</v>
          </cell>
          <cell r="G1371">
            <v>16441837.9</v>
          </cell>
          <cell r="H1371">
            <v>0</v>
          </cell>
          <cell r="J1371">
            <v>31086467</v>
          </cell>
          <cell r="K1371">
            <v>0</v>
          </cell>
        </row>
        <row r="1372">
          <cell r="E1372" t="str">
            <v>666-20110101-102-102</v>
          </cell>
          <cell r="F1372" t="str">
            <v>Salaries</v>
          </cell>
          <cell r="G1372">
            <v>7674403.9800000004</v>
          </cell>
          <cell r="H1372">
            <v>0</v>
          </cell>
          <cell r="J1372">
            <v>0</v>
          </cell>
          <cell r="K1372">
            <v>0</v>
          </cell>
        </row>
        <row r="1373">
          <cell r="E1373" t="str">
            <v>777-20110101-102-102</v>
          </cell>
          <cell r="F1373" t="str">
            <v>Salaries</v>
          </cell>
          <cell r="G1373">
            <v>4876595.2000000002</v>
          </cell>
          <cell r="H1373">
            <v>0</v>
          </cell>
          <cell r="J1373">
            <v>165600</v>
          </cell>
          <cell r="K1373">
            <v>0</v>
          </cell>
        </row>
        <row r="1374">
          <cell r="E1374" t="str">
            <v>555-20110101-103-102</v>
          </cell>
          <cell r="F1374" t="str">
            <v>Salaries</v>
          </cell>
          <cell r="G1374">
            <v>3781452.86</v>
          </cell>
          <cell r="H1374">
            <v>0</v>
          </cell>
          <cell r="J1374">
            <v>7183149.4000000004</v>
          </cell>
          <cell r="K1374">
            <v>0</v>
          </cell>
        </row>
        <row r="1375">
          <cell r="E1375" t="str">
            <v>666-20110101-103-102</v>
          </cell>
          <cell r="F1375" t="str">
            <v>Salaries</v>
          </cell>
          <cell r="G1375">
            <v>1765033.63</v>
          </cell>
          <cell r="H1375">
            <v>0</v>
          </cell>
          <cell r="J1375">
            <v>0</v>
          </cell>
          <cell r="K1375">
            <v>0</v>
          </cell>
        </row>
        <row r="1376">
          <cell r="E1376" t="str">
            <v>777-20110101-103-102</v>
          </cell>
          <cell r="F1376" t="str">
            <v>Salaries</v>
          </cell>
          <cell r="G1376">
            <v>1121566.51</v>
          </cell>
          <cell r="H1376">
            <v>0</v>
          </cell>
          <cell r="J1376">
            <v>15188</v>
          </cell>
          <cell r="K1376">
            <v>0</v>
          </cell>
        </row>
        <row r="1377">
          <cell r="E1377" t="str">
            <v>555-20110101-104-102</v>
          </cell>
          <cell r="F1377" t="str">
            <v>Salaries</v>
          </cell>
          <cell r="G1377">
            <v>9022187.2799999993</v>
          </cell>
          <cell r="H1377">
            <v>0</v>
          </cell>
          <cell r="J1377">
            <v>13680133</v>
          </cell>
          <cell r="K1377">
            <v>0</v>
          </cell>
        </row>
        <row r="1378">
          <cell r="E1378" t="str">
            <v>666-20110101-104-102</v>
          </cell>
          <cell r="F1378" t="str">
            <v>Salaries</v>
          </cell>
          <cell r="G1378">
            <v>4211202.5599999996</v>
          </cell>
          <cell r="H1378">
            <v>0</v>
          </cell>
          <cell r="J1378">
            <v>0</v>
          </cell>
          <cell r="K1378">
            <v>0</v>
          </cell>
        </row>
        <row r="1379">
          <cell r="E1379" t="str">
            <v>777-20110101-104-102</v>
          </cell>
          <cell r="F1379" t="str">
            <v>Salaries</v>
          </cell>
          <cell r="G1379">
            <v>2675951.16</v>
          </cell>
          <cell r="H1379">
            <v>0</v>
          </cell>
          <cell r="J1379">
            <v>0</v>
          </cell>
          <cell r="K1379">
            <v>0</v>
          </cell>
        </row>
        <row r="1380">
          <cell r="E1380" t="str">
            <v>555-20110101-105-102</v>
          </cell>
          <cell r="F1380" t="str">
            <v>Salaries</v>
          </cell>
          <cell r="G1380">
            <v>1081478.98</v>
          </cell>
          <cell r="H1380">
            <v>0</v>
          </cell>
          <cell r="J1380">
            <v>1404934</v>
          </cell>
          <cell r="K1380">
            <v>0</v>
          </cell>
        </row>
        <row r="1381">
          <cell r="E1381" t="str">
            <v>666-20110101-105-102</v>
          </cell>
          <cell r="F1381" t="str">
            <v>Salaries</v>
          </cell>
          <cell r="G1381">
            <v>504791.9</v>
          </cell>
          <cell r="H1381">
            <v>0</v>
          </cell>
          <cell r="J1381">
            <v>0</v>
          </cell>
          <cell r="K1381">
            <v>0</v>
          </cell>
        </row>
        <row r="1382">
          <cell r="E1382" t="str">
            <v>777-20110101-105-102</v>
          </cell>
          <cell r="F1382" t="str">
            <v>Salaries</v>
          </cell>
          <cell r="G1382">
            <v>320763.12</v>
          </cell>
          <cell r="H1382">
            <v>0</v>
          </cell>
          <cell r="J1382">
            <v>0</v>
          </cell>
          <cell r="K1382">
            <v>0</v>
          </cell>
        </row>
        <row r="1383">
          <cell r="E1383" t="str">
            <v>555-20110101-106-102</v>
          </cell>
          <cell r="F1383" t="str">
            <v>Salaries</v>
          </cell>
          <cell r="G1383">
            <v>3982120.06</v>
          </cell>
          <cell r="H1383">
            <v>0</v>
          </cell>
          <cell r="J1383">
            <v>6989454</v>
          </cell>
          <cell r="K1383">
            <v>0</v>
          </cell>
        </row>
        <row r="1384">
          <cell r="E1384" t="str">
            <v>666-20110101-106-102</v>
          </cell>
          <cell r="F1384" t="str">
            <v>Salaries</v>
          </cell>
          <cell r="G1384">
            <v>1858697.19</v>
          </cell>
          <cell r="H1384">
            <v>0</v>
          </cell>
          <cell r="J1384">
            <v>203200</v>
          </cell>
          <cell r="K1384">
            <v>0</v>
          </cell>
        </row>
        <row r="1385">
          <cell r="E1385" t="str">
            <v>777-20110101-106-102</v>
          </cell>
          <cell r="F1385" t="str">
            <v>Salaries</v>
          </cell>
          <cell r="G1385">
            <v>1181083.75</v>
          </cell>
          <cell r="H1385">
            <v>0</v>
          </cell>
          <cell r="J1385">
            <v>184000</v>
          </cell>
          <cell r="K1385">
            <v>0</v>
          </cell>
        </row>
        <row r="1386">
          <cell r="E1386" t="str">
            <v>555-20110201-102-102</v>
          </cell>
          <cell r="F1386" t="str">
            <v>Leave Pay</v>
          </cell>
          <cell r="G1386">
            <v>75462.3</v>
          </cell>
          <cell r="H1386">
            <v>0</v>
          </cell>
          <cell r="J1386">
            <v>87969</v>
          </cell>
          <cell r="K1386">
            <v>0</v>
          </cell>
        </row>
        <row r="1387">
          <cell r="E1387" t="str">
            <v>666-20110201-102-102</v>
          </cell>
          <cell r="F1387" t="str">
            <v>Leave Pay</v>
          </cell>
          <cell r="G1387">
            <v>35222.83</v>
          </cell>
          <cell r="H1387">
            <v>0</v>
          </cell>
          <cell r="J1387">
            <v>41715</v>
          </cell>
          <cell r="K1387">
            <v>0</v>
          </cell>
        </row>
        <row r="1388">
          <cell r="E1388" t="str">
            <v>777-20110201-102-102</v>
          </cell>
          <cell r="F1388" t="str">
            <v>Leave Pay</v>
          </cell>
          <cell r="G1388">
            <v>22381.87</v>
          </cell>
          <cell r="H1388">
            <v>0</v>
          </cell>
          <cell r="J1388">
            <v>20953</v>
          </cell>
          <cell r="K1388">
            <v>0</v>
          </cell>
        </row>
        <row r="1389">
          <cell r="E1389" t="str">
            <v>555-20110201-103-102</v>
          </cell>
          <cell r="F1389" t="str">
            <v>Leave Pay</v>
          </cell>
          <cell r="G1389">
            <v>77542.98</v>
          </cell>
          <cell r="H1389">
            <v>0</v>
          </cell>
          <cell r="J1389">
            <v>88490</v>
          </cell>
          <cell r="K1389">
            <v>0</v>
          </cell>
        </row>
        <row r="1390">
          <cell r="E1390" t="str">
            <v>666-20110201-103-102</v>
          </cell>
          <cell r="F1390" t="str">
            <v>Leave Pay</v>
          </cell>
          <cell r="G1390">
            <v>36194.019999999997</v>
          </cell>
          <cell r="H1390">
            <v>0</v>
          </cell>
          <cell r="J1390">
            <v>43126</v>
          </cell>
          <cell r="K1390">
            <v>0</v>
          </cell>
        </row>
        <row r="1391">
          <cell r="E1391" t="str">
            <v>777-20110201-103-102</v>
          </cell>
          <cell r="F1391" t="str">
            <v>Leave Pay</v>
          </cell>
          <cell r="G1391">
            <v>22999</v>
          </cell>
          <cell r="H1391">
            <v>0</v>
          </cell>
          <cell r="J1391">
            <v>23178</v>
          </cell>
          <cell r="K1391">
            <v>0</v>
          </cell>
        </row>
        <row r="1392">
          <cell r="E1392" t="str">
            <v>555-20110201-104-102</v>
          </cell>
          <cell r="F1392" t="str">
            <v>Leave Pay</v>
          </cell>
          <cell r="G1392">
            <v>186457.37</v>
          </cell>
          <cell r="H1392">
            <v>0</v>
          </cell>
          <cell r="J1392">
            <v>250429</v>
          </cell>
          <cell r="K1392">
            <v>0</v>
          </cell>
        </row>
        <row r="1393">
          <cell r="E1393" t="str">
            <v>666-20110201-104-102</v>
          </cell>
          <cell r="F1393" t="str">
            <v>Leave Pay</v>
          </cell>
          <cell r="G1393">
            <v>87030.98</v>
          </cell>
          <cell r="H1393">
            <v>0</v>
          </cell>
          <cell r="J1393">
            <v>58459</v>
          </cell>
          <cell r="K1393">
            <v>0</v>
          </cell>
        </row>
        <row r="1394">
          <cell r="E1394" t="str">
            <v>777-20110201-104-102</v>
          </cell>
          <cell r="F1394" t="str">
            <v>Leave Pay</v>
          </cell>
          <cell r="G1394">
            <v>55302.65</v>
          </cell>
          <cell r="H1394">
            <v>0</v>
          </cell>
          <cell r="J1394">
            <v>29357</v>
          </cell>
          <cell r="K1394">
            <v>0</v>
          </cell>
        </row>
        <row r="1395">
          <cell r="E1395" t="str">
            <v>555-20110201-105-102</v>
          </cell>
          <cell r="F1395" t="str">
            <v>Leave Pay</v>
          </cell>
          <cell r="G1395">
            <v>20578.919999999998</v>
          </cell>
          <cell r="H1395">
            <v>0</v>
          </cell>
          <cell r="J1395">
            <v>23991</v>
          </cell>
          <cell r="K1395">
            <v>0</v>
          </cell>
        </row>
        <row r="1396">
          <cell r="E1396" t="str">
            <v>666-20110201-105-102</v>
          </cell>
          <cell r="F1396" t="str">
            <v>Leave Pay</v>
          </cell>
          <cell r="G1396">
            <v>9605.44</v>
          </cell>
          <cell r="H1396">
            <v>0</v>
          </cell>
          <cell r="J1396">
            <v>11379</v>
          </cell>
          <cell r="K1396">
            <v>0</v>
          </cell>
        </row>
        <row r="1397">
          <cell r="E1397" t="str">
            <v>777-20110201-105-102</v>
          </cell>
          <cell r="F1397" t="str">
            <v>Leave Pay</v>
          </cell>
          <cell r="G1397">
            <v>6103.64</v>
          </cell>
          <cell r="H1397">
            <v>0</v>
          </cell>
          <cell r="J1397">
            <v>5709</v>
          </cell>
          <cell r="K1397">
            <v>0</v>
          </cell>
        </row>
        <row r="1398">
          <cell r="E1398" t="str">
            <v>555-20110201-106-102</v>
          </cell>
          <cell r="F1398" t="str">
            <v>Leave Pay</v>
          </cell>
          <cell r="G1398">
            <v>53544.45</v>
          </cell>
          <cell r="H1398">
            <v>0</v>
          </cell>
          <cell r="J1398">
            <v>57493</v>
          </cell>
          <cell r="K1398">
            <v>0</v>
          </cell>
        </row>
        <row r="1399">
          <cell r="E1399" t="str">
            <v>666-20110201-106-102</v>
          </cell>
          <cell r="F1399" t="str">
            <v>Leave Pay</v>
          </cell>
          <cell r="G1399">
            <v>24992.44</v>
          </cell>
          <cell r="H1399">
            <v>0</v>
          </cell>
          <cell r="J1399">
            <v>28098</v>
          </cell>
          <cell r="K1399">
            <v>0</v>
          </cell>
        </row>
        <row r="1400">
          <cell r="E1400" t="str">
            <v>777-20110201-106-102</v>
          </cell>
          <cell r="F1400" t="str">
            <v>Leave Pay</v>
          </cell>
          <cell r="G1400">
            <v>15881.11</v>
          </cell>
          <cell r="H1400">
            <v>0</v>
          </cell>
          <cell r="J1400">
            <v>21296</v>
          </cell>
          <cell r="K1400">
            <v>0</v>
          </cell>
        </row>
        <row r="1401">
          <cell r="E1401" t="str">
            <v>555-20110401-102-102</v>
          </cell>
          <cell r="F1401" t="str">
            <v>WPP Fund</v>
          </cell>
          <cell r="G1401">
            <v>0</v>
          </cell>
          <cell r="H1401">
            <v>0</v>
          </cell>
          <cell r="J1401">
            <v>9036143</v>
          </cell>
          <cell r="K1401">
            <v>0</v>
          </cell>
        </row>
        <row r="1402">
          <cell r="E1402" t="str">
            <v>777-20110401-102-102</v>
          </cell>
          <cell r="F1402" t="str">
            <v>WPP Fund</v>
          </cell>
          <cell r="G1402">
            <v>0</v>
          </cell>
          <cell r="H1402">
            <v>0</v>
          </cell>
          <cell r="J1402">
            <v>48136</v>
          </cell>
          <cell r="K1402">
            <v>0</v>
          </cell>
        </row>
        <row r="1403">
          <cell r="E1403" t="str">
            <v>555-20110401-103-102</v>
          </cell>
          <cell r="F1403" t="str">
            <v>WPP Fund</v>
          </cell>
          <cell r="G1403">
            <v>0</v>
          </cell>
          <cell r="H1403">
            <v>0</v>
          </cell>
          <cell r="J1403">
            <v>2087981</v>
          </cell>
          <cell r="K1403">
            <v>0</v>
          </cell>
        </row>
        <row r="1404">
          <cell r="E1404" t="str">
            <v>777-20110401-103-102</v>
          </cell>
          <cell r="F1404" t="str">
            <v>WPP Fund</v>
          </cell>
          <cell r="G1404">
            <v>0</v>
          </cell>
          <cell r="H1404">
            <v>0</v>
          </cell>
          <cell r="J1404">
            <v>4415</v>
          </cell>
          <cell r="K1404">
            <v>0</v>
          </cell>
        </row>
        <row r="1405">
          <cell r="E1405" t="str">
            <v>555-20110401-104-102</v>
          </cell>
          <cell r="F1405" t="str">
            <v>WPP Fund</v>
          </cell>
          <cell r="G1405">
            <v>0</v>
          </cell>
          <cell r="H1405">
            <v>0</v>
          </cell>
          <cell r="J1405">
            <v>3976509</v>
          </cell>
          <cell r="K1405">
            <v>0</v>
          </cell>
        </row>
        <row r="1406">
          <cell r="E1406" t="str">
            <v>555-20110401-105-102</v>
          </cell>
          <cell r="F1406" t="str">
            <v>WPP Fund</v>
          </cell>
          <cell r="G1406">
            <v>0</v>
          </cell>
          <cell r="H1406">
            <v>0</v>
          </cell>
          <cell r="J1406">
            <v>408383</v>
          </cell>
          <cell r="K1406">
            <v>0</v>
          </cell>
        </row>
        <row r="1407">
          <cell r="E1407" t="str">
            <v>555-20110401-106-102</v>
          </cell>
          <cell r="F1407" t="str">
            <v>WPP Fund</v>
          </cell>
          <cell r="G1407">
            <v>0</v>
          </cell>
          <cell r="H1407">
            <v>0</v>
          </cell>
          <cell r="J1407">
            <v>2031678</v>
          </cell>
          <cell r="K1407">
            <v>0</v>
          </cell>
        </row>
        <row r="1408">
          <cell r="E1408" t="str">
            <v>666-20110401-106-102</v>
          </cell>
          <cell r="F1408" t="str">
            <v>WPP Fund</v>
          </cell>
          <cell r="G1408">
            <v>0</v>
          </cell>
          <cell r="H1408">
            <v>0</v>
          </cell>
          <cell r="J1408">
            <v>59066</v>
          </cell>
          <cell r="K1408">
            <v>0</v>
          </cell>
        </row>
        <row r="1409">
          <cell r="E1409" t="str">
            <v>777-20110401-106-102</v>
          </cell>
          <cell r="F1409" t="str">
            <v>WPP Fund</v>
          </cell>
          <cell r="G1409">
            <v>0</v>
          </cell>
          <cell r="H1409">
            <v>0</v>
          </cell>
          <cell r="J1409">
            <v>53485</v>
          </cell>
          <cell r="K1409">
            <v>0</v>
          </cell>
        </row>
        <row r="1410">
          <cell r="E1410" t="str">
            <v>555-20110501-102-102</v>
          </cell>
          <cell r="F1410" t="str">
            <v>Incentive Own</v>
          </cell>
          <cell r="G1410">
            <v>0</v>
          </cell>
          <cell r="H1410">
            <v>0</v>
          </cell>
          <cell r="J1410">
            <v>305616</v>
          </cell>
          <cell r="K1410">
            <v>0</v>
          </cell>
        </row>
        <row r="1411">
          <cell r="E1411" t="str">
            <v>666-20110501-102-102</v>
          </cell>
          <cell r="F1411" t="str">
            <v>Incentive Own</v>
          </cell>
          <cell r="G1411">
            <v>1169110.83</v>
          </cell>
          <cell r="H1411">
            <v>0</v>
          </cell>
          <cell r="J1411">
            <v>146376</v>
          </cell>
          <cell r="K1411">
            <v>0</v>
          </cell>
        </row>
        <row r="1412">
          <cell r="E1412" t="str">
            <v>777-20110501-102-102</v>
          </cell>
          <cell r="F1412" t="str">
            <v>Incentive Own</v>
          </cell>
          <cell r="G1412">
            <v>1619145.17</v>
          </cell>
          <cell r="H1412">
            <v>0</v>
          </cell>
          <cell r="J1412">
            <v>73512</v>
          </cell>
          <cell r="K1412">
            <v>0</v>
          </cell>
        </row>
        <row r="1413">
          <cell r="E1413" t="str">
            <v>555-20110501-103-102</v>
          </cell>
          <cell r="F1413" t="str">
            <v>Incentive Own</v>
          </cell>
          <cell r="G1413">
            <v>1250496.33</v>
          </cell>
          <cell r="H1413">
            <v>0</v>
          </cell>
          <cell r="J1413">
            <v>266412</v>
          </cell>
          <cell r="K1413">
            <v>0</v>
          </cell>
        </row>
        <row r="1414">
          <cell r="E1414" t="str">
            <v>666-20110501-103-102</v>
          </cell>
          <cell r="F1414" t="str">
            <v>Incentive Own</v>
          </cell>
          <cell r="G1414">
            <v>583682.56000000006</v>
          </cell>
          <cell r="H1414">
            <v>0</v>
          </cell>
          <cell r="J1414">
            <v>130776</v>
          </cell>
          <cell r="K1414">
            <v>0</v>
          </cell>
        </row>
        <row r="1415">
          <cell r="E1415" t="str">
            <v>777-20110501-103-102</v>
          </cell>
          <cell r="F1415" t="str">
            <v>Incentive Own</v>
          </cell>
          <cell r="G1415">
            <v>370893.11</v>
          </cell>
          <cell r="H1415">
            <v>0</v>
          </cell>
          <cell r="J1415">
            <v>72852</v>
          </cell>
          <cell r="K1415">
            <v>0</v>
          </cell>
        </row>
        <row r="1416">
          <cell r="E1416" t="str">
            <v>555-20110501-104-102</v>
          </cell>
          <cell r="F1416" t="str">
            <v>Incentive Own</v>
          </cell>
          <cell r="G1416">
            <v>1744370.11</v>
          </cell>
          <cell r="H1416">
            <v>0</v>
          </cell>
          <cell r="J1416">
            <v>713268</v>
          </cell>
          <cell r="K1416">
            <v>0</v>
          </cell>
        </row>
        <row r="1417">
          <cell r="E1417" t="str">
            <v>666-20110501-104-102</v>
          </cell>
          <cell r="F1417" t="str">
            <v>Incentive Own</v>
          </cell>
          <cell r="G1417">
            <v>814203.44</v>
          </cell>
          <cell r="H1417">
            <v>0</v>
          </cell>
          <cell r="J1417">
            <v>224580</v>
          </cell>
          <cell r="K1417">
            <v>0</v>
          </cell>
        </row>
        <row r="1418">
          <cell r="E1418" t="str">
            <v>777-20110501-104-102</v>
          </cell>
          <cell r="F1418" t="str">
            <v>Incentive Own</v>
          </cell>
          <cell r="G1418">
            <v>517374.45</v>
          </cell>
          <cell r="H1418">
            <v>0</v>
          </cell>
          <cell r="J1418">
            <v>112776</v>
          </cell>
          <cell r="K1418">
            <v>0</v>
          </cell>
        </row>
        <row r="1419">
          <cell r="E1419" t="str">
            <v>555-20110501-105-102</v>
          </cell>
          <cell r="F1419" t="str">
            <v>Incentive Own</v>
          </cell>
          <cell r="G1419">
            <v>732024.03</v>
          </cell>
          <cell r="H1419">
            <v>0</v>
          </cell>
          <cell r="J1419">
            <v>113220</v>
          </cell>
          <cell r="K1419">
            <v>0</v>
          </cell>
        </row>
        <row r="1420">
          <cell r="E1420" t="str">
            <v>666-20110501-105-102</v>
          </cell>
          <cell r="F1420" t="str">
            <v>Incentive Own</v>
          </cell>
          <cell r="G1420">
            <v>341680.05</v>
          </cell>
          <cell r="H1420">
            <v>0</v>
          </cell>
          <cell r="J1420">
            <v>53688</v>
          </cell>
          <cell r="K1420">
            <v>0</v>
          </cell>
        </row>
        <row r="1421">
          <cell r="E1421" t="str">
            <v>777-20110501-105-102</v>
          </cell>
          <cell r="F1421" t="str">
            <v>Incentive Own</v>
          </cell>
          <cell r="G1421">
            <v>217115.92</v>
          </cell>
          <cell r="H1421">
            <v>0</v>
          </cell>
          <cell r="J1421">
            <v>26964</v>
          </cell>
          <cell r="K1421">
            <v>0</v>
          </cell>
        </row>
        <row r="1422">
          <cell r="E1422" t="str">
            <v>555-20110501-106-102</v>
          </cell>
          <cell r="F1422" t="str">
            <v>Incentive Own</v>
          </cell>
          <cell r="G1422">
            <v>987028.47999999998</v>
          </cell>
          <cell r="H1422">
            <v>0</v>
          </cell>
          <cell r="J1422">
            <v>281484</v>
          </cell>
          <cell r="K1422">
            <v>0</v>
          </cell>
        </row>
        <row r="1423">
          <cell r="E1423" t="str">
            <v>666-20110501-106-102</v>
          </cell>
          <cell r="F1423" t="str">
            <v>Incentive Own</v>
          </cell>
          <cell r="G1423">
            <v>460706.11</v>
          </cell>
          <cell r="H1423">
            <v>0</v>
          </cell>
          <cell r="J1423">
            <v>136452</v>
          </cell>
          <cell r="K1423">
            <v>0</v>
          </cell>
        </row>
        <row r="1424">
          <cell r="E1424" t="str">
            <v>777-20110501-106-102</v>
          </cell>
          <cell r="F1424" t="str">
            <v>Incentive Own</v>
          </cell>
          <cell r="G1424">
            <v>292749.40999999997</v>
          </cell>
          <cell r="H1424">
            <v>0</v>
          </cell>
          <cell r="J1424">
            <v>75708</v>
          </cell>
          <cell r="K1424">
            <v>0</v>
          </cell>
        </row>
        <row r="1425">
          <cell r="E1425" t="str">
            <v>555-20110601-102-102</v>
          </cell>
          <cell r="F1425" t="str">
            <v>Housing Facilities</v>
          </cell>
          <cell r="G1425">
            <v>1432407.83</v>
          </cell>
          <cell r="H1425">
            <v>0</v>
          </cell>
          <cell r="J1425">
            <v>2619978</v>
          </cell>
          <cell r="K1425">
            <v>0</v>
          </cell>
        </row>
        <row r="1426">
          <cell r="E1426" t="str">
            <v>666-20110601-102-102</v>
          </cell>
          <cell r="F1426" t="str">
            <v>Housing Facilities</v>
          </cell>
          <cell r="G1426">
            <v>668591.69999999995</v>
          </cell>
          <cell r="H1426">
            <v>0</v>
          </cell>
          <cell r="J1426">
            <v>0</v>
          </cell>
          <cell r="K1426">
            <v>0</v>
          </cell>
        </row>
        <row r="1427">
          <cell r="E1427" t="str">
            <v>777-20110601-102-102</v>
          </cell>
          <cell r="F1427" t="str">
            <v>Housing Facilities</v>
          </cell>
          <cell r="G1427">
            <v>424847.47</v>
          </cell>
          <cell r="H1427">
            <v>0</v>
          </cell>
          <cell r="J1427">
            <v>0</v>
          </cell>
          <cell r="K1427">
            <v>0</v>
          </cell>
        </row>
        <row r="1428">
          <cell r="E1428" t="str">
            <v>555-20110701-102-102</v>
          </cell>
          <cell r="F1428" t="str">
            <v>Travelling Expenses</v>
          </cell>
          <cell r="G1428">
            <v>91036.56</v>
          </cell>
          <cell r="H1428">
            <v>0</v>
          </cell>
          <cell r="J1428">
            <v>315789</v>
          </cell>
          <cell r="K1428">
            <v>0</v>
          </cell>
        </row>
        <row r="1429">
          <cell r="E1429" t="str">
            <v>666-20110701-102-102</v>
          </cell>
          <cell r="F1429" t="str">
            <v>Travelling Expenses</v>
          </cell>
          <cell r="G1429">
            <v>42492.29</v>
          </cell>
          <cell r="H1429">
            <v>0</v>
          </cell>
          <cell r="J1429">
            <v>0</v>
          </cell>
          <cell r="K1429">
            <v>0</v>
          </cell>
        </row>
        <row r="1430">
          <cell r="E1430" t="str">
            <v>777-20110701-102-102</v>
          </cell>
          <cell r="F1430" t="str">
            <v>Travelling Expenses</v>
          </cell>
          <cell r="G1430">
            <v>27001.15</v>
          </cell>
          <cell r="H1430">
            <v>0</v>
          </cell>
          <cell r="J1430">
            <v>0</v>
          </cell>
          <cell r="K1430">
            <v>0</v>
          </cell>
        </row>
        <row r="1431">
          <cell r="E1431" t="str">
            <v>555-20110801-102-102</v>
          </cell>
          <cell r="F1431" t="str">
            <v>Personnel Insurance</v>
          </cell>
          <cell r="G1431">
            <v>84506.97</v>
          </cell>
          <cell r="H1431">
            <v>0</v>
          </cell>
          <cell r="J1431">
            <v>144316</v>
          </cell>
          <cell r="K1431">
            <v>0</v>
          </cell>
        </row>
        <row r="1432">
          <cell r="E1432" t="str">
            <v>666-20110801-102-102</v>
          </cell>
          <cell r="F1432" t="str">
            <v>Personnel Insurance</v>
          </cell>
          <cell r="G1432">
            <v>39444.54</v>
          </cell>
          <cell r="H1432">
            <v>0</v>
          </cell>
          <cell r="J1432">
            <v>0</v>
          </cell>
          <cell r="K1432">
            <v>0</v>
          </cell>
        </row>
        <row r="1433">
          <cell r="E1433" t="str">
            <v>777-20110801-102-102</v>
          </cell>
          <cell r="F1433" t="str">
            <v>Personnel Insurance</v>
          </cell>
          <cell r="G1433">
            <v>25064.49</v>
          </cell>
          <cell r="H1433">
            <v>0</v>
          </cell>
          <cell r="J1433">
            <v>0</v>
          </cell>
          <cell r="K1433">
            <v>0</v>
          </cell>
        </row>
        <row r="1434">
          <cell r="E1434" t="str">
            <v>555-20110901-102-102</v>
          </cell>
          <cell r="F1434" t="str">
            <v>Provident Fund Expenses - Employer Contribution</v>
          </cell>
          <cell r="G1434">
            <v>2914639.42</v>
          </cell>
          <cell r="H1434">
            <v>0</v>
          </cell>
          <cell r="J1434">
            <v>4143840</v>
          </cell>
          <cell r="K1434">
            <v>0</v>
          </cell>
        </row>
        <row r="1435">
          <cell r="E1435" t="str">
            <v>666-20110901-102-102</v>
          </cell>
          <cell r="F1435" t="str">
            <v>Provident Fund Expenses - Employer Contribution</v>
          </cell>
          <cell r="G1435">
            <v>1360439.17</v>
          </cell>
          <cell r="H1435">
            <v>0</v>
          </cell>
          <cell r="J1435">
            <v>0</v>
          </cell>
          <cell r="K1435">
            <v>0</v>
          </cell>
        </row>
        <row r="1436">
          <cell r="E1436" t="str">
            <v>777-20110901-102-102</v>
          </cell>
          <cell r="F1436" t="str">
            <v>Provident Fund Expenses - Employer Contribution</v>
          </cell>
          <cell r="G1436">
            <v>864472.49</v>
          </cell>
          <cell r="H1436">
            <v>0</v>
          </cell>
          <cell r="J1436">
            <v>0</v>
          </cell>
          <cell r="K1436">
            <v>0</v>
          </cell>
        </row>
        <row r="1437">
          <cell r="E1437" t="str">
            <v>555-20111001-102-102</v>
          </cell>
          <cell r="F1437" t="str">
            <v>Gratuity</v>
          </cell>
          <cell r="G1437">
            <v>2315290.1</v>
          </cell>
          <cell r="H1437">
            <v>0</v>
          </cell>
          <cell r="J1437">
            <v>5730755</v>
          </cell>
          <cell r="K1437">
            <v>0</v>
          </cell>
        </row>
        <row r="1438">
          <cell r="E1438" t="str">
            <v>666-20111001-102-102</v>
          </cell>
          <cell r="F1438" t="str">
            <v>Gratuity</v>
          </cell>
          <cell r="G1438">
            <v>1080686.45</v>
          </cell>
          <cell r="H1438">
            <v>0</v>
          </cell>
          <cell r="J1438">
            <v>0</v>
          </cell>
          <cell r="K1438">
            <v>0</v>
          </cell>
        </row>
        <row r="1439">
          <cell r="E1439" t="str">
            <v>777-20111001-102-102</v>
          </cell>
          <cell r="F1439" t="str">
            <v>Gratuity</v>
          </cell>
          <cell r="G1439">
            <v>686707.45</v>
          </cell>
          <cell r="H1439">
            <v>0</v>
          </cell>
          <cell r="J1439">
            <v>0</v>
          </cell>
          <cell r="K1439">
            <v>0</v>
          </cell>
        </row>
        <row r="1440">
          <cell r="E1440" t="str">
            <v>555-20120101-102-102</v>
          </cell>
          <cell r="F1440" t="str">
            <v>Labor Exp Subcontract Fixed</v>
          </cell>
          <cell r="G1440">
            <v>0</v>
          </cell>
          <cell r="H1440">
            <v>0</v>
          </cell>
          <cell r="J1440">
            <v>7200</v>
          </cell>
          <cell r="K1440">
            <v>0</v>
          </cell>
        </row>
        <row r="1441">
          <cell r="E1441" t="str">
            <v>555-20120101-103-102</v>
          </cell>
          <cell r="F1441" t="str">
            <v>Labor Exp Subcontract Fixed</v>
          </cell>
          <cell r="G1441">
            <v>43439.86</v>
          </cell>
          <cell r="H1441">
            <v>0</v>
          </cell>
          <cell r="J1441">
            <v>69300</v>
          </cell>
          <cell r="K1441">
            <v>0</v>
          </cell>
        </row>
        <row r="1442">
          <cell r="E1442" t="str">
            <v>666-20120101-103-102</v>
          </cell>
          <cell r="F1442" t="str">
            <v>Labor Exp Subcontract Fixed</v>
          </cell>
          <cell r="G1442">
            <v>20276.02</v>
          </cell>
          <cell r="H1442">
            <v>0</v>
          </cell>
          <cell r="J1442">
            <v>0</v>
          </cell>
          <cell r="K1442">
            <v>0</v>
          </cell>
        </row>
        <row r="1443">
          <cell r="E1443" t="str">
            <v>777-20120101-103-102</v>
          </cell>
          <cell r="F1443" t="str">
            <v>Labor Exp Subcontract Fixed</v>
          </cell>
          <cell r="G1443">
            <v>12884.12</v>
          </cell>
          <cell r="H1443">
            <v>0</v>
          </cell>
          <cell r="J1443">
            <v>0</v>
          </cell>
          <cell r="K1443">
            <v>0</v>
          </cell>
        </row>
        <row r="1444">
          <cell r="E1444" t="str">
            <v>555-20120102-102-102</v>
          </cell>
          <cell r="F1444" t="str">
            <v>Salary and Wages Subcontract Fixed</v>
          </cell>
          <cell r="G1444">
            <v>135678.67000000001</v>
          </cell>
          <cell r="H1444">
            <v>0</v>
          </cell>
          <cell r="J1444">
            <v>409450</v>
          </cell>
          <cell r="K1444">
            <v>0</v>
          </cell>
        </row>
        <row r="1445">
          <cell r="E1445" t="str">
            <v>666-20120102-102-102</v>
          </cell>
          <cell r="F1445" t="str">
            <v>Salary and Wages Subcontract Fixed</v>
          </cell>
          <cell r="G1445">
            <v>63329.48</v>
          </cell>
          <cell r="H1445">
            <v>0</v>
          </cell>
          <cell r="J1445">
            <v>0</v>
          </cell>
          <cell r="K1445">
            <v>0</v>
          </cell>
        </row>
        <row r="1446">
          <cell r="E1446" t="str">
            <v>777-20120102-102-102</v>
          </cell>
          <cell r="F1446" t="str">
            <v>Salary and Wages Subcontract Fixed</v>
          </cell>
          <cell r="G1446">
            <v>40241.85</v>
          </cell>
          <cell r="H1446">
            <v>0</v>
          </cell>
          <cell r="J1446">
            <v>0</v>
          </cell>
          <cell r="K1446">
            <v>0</v>
          </cell>
        </row>
        <row r="1447">
          <cell r="E1447" t="str">
            <v>555-20120102-103-102</v>
          </cell>
          <cell r="F1447" t="str">
            <v>Salary and Wages Subcontract Fixed</v>
          </cell>
          <cell r="G1447">
            <v>265935.87</v>
          </cell>
          <cell r="H1447">
            <v>0</v>
          </cell>
          <cell r="J1447">
            <v>550030</v>
          </cell>
          <cell r="K1447">
            <v>0</v>
          </cell>
        </row>
        <row r="1448">
          <cell r="E1448" t="str">
            <v>666-20120102-103-102</v>
          </cell>
          <cell r="F1448" t="str">
            <v>Salary and Wages Subcontract Fixed</v>
          </cell>
          <cell r="G1448">
            <v>124128.42</v>
          </cell>
          <cell r="H1448">
            <v>0</v>
          </cell>
          <cell r="J1448">
            <v>0</v>
          </cell>
          <cell r="K1448">
            <v>0</v>
          </cell>
        </row>
        <row r="1449">
          <cell r="E1449" t="str">
            <v>777-20120102-103-102</v>
          </cell>
          <cell r="F1449" t="str">
            <v>Salary and Wages Subcontract Fixed</v>
          </cell>
          <cell r="G1449">
            <v>78875.710000000006</v>
          </cell>
          <cell r="H1449">
            <v>0</v>
          </cell>
          <cell r="J1449">
            <v>0</v>
          </cell>
          <cell r="K1449">
            <v>0</v>
          </cell>
        </row>
        <row r="1450">
          <cell r="E1450" t="str">
            <v>555-20120102-104-102</v>
          </cell>
          <cell r="F1450" t="str">
            <v>Salary and Wages Subcontract Fixed</v>
          </cell>
          <cell r="G1450">
            <v>401279.96</v>
          </cell>
          <cell r="H1450">
            <v>0</v>
          </cell>
          <cell r="J1450">
            <v>582800</v>
          </cell>
          <cell r="K1450">
            <v>0</v>
          </cell>
        </row>
        <row r="1451">
          <cell r="E1451" t="str">
            <v>666-20120102-104-102</v>
          </cell>
          <cell r="F1451" t="str">
            <v>Salary and Wages Subcontract Fixed</v>
          </cell>
          <cell r="G1451">
            <v>187301.72</v>
          </cell>
          <cell r="H1451">
            <v>0</v>
          </cell>
          <cell r="J1451">
            <v>0</v>
          </cell>
          <cell r="K1451">
            <v>0</v>
          </cell>
        </row>
        <row r="1452">
          <cell r="E1452" t="str">
            <v>777-20120102-104-102</v>
          </cell>
          <cell r="F1452" t="str">
            <v>Salary and Wages Subcontract Fixed</v>
          </cell>
          <cell r="G1452">
            <v>119018.32</v>
          </cell>
          <cell r="H1452">
            <v>0</v>
          </cell>
          <cell r="J1452">
            <v>0</v>
          </cell>
          <cell r="K1452">
            <v>0</v>
          </cell>
        </row>
        <row r="1453">
          <cell r="E1453" t="str">
            <v>555-20120102-106-102</v>
          </cell>
          <cell r="F1453" t="str">
            <v>Salary and Wages Subcontract Fixed</v>
          </cell>
          <cell r="G1453">
            <v>137011.35999999999</v>
          </cell>
          <cell r="H1453">
            <v>0</v>
          </cell>
          <cell r="J1453">
            <v>0</v>
          </cell>
          <cell r="K1453">
            <v>0</v>
          </cell>
        </row>
        <row r="1454">
          <cell r="E1454" t="str">
            <v>666-20120102-106-102</v>
          </cell>
          <cell r="F1454" t="str">
            <v>Salary and Wages Subcontract Fixed</v>
          </cell>
          <cell r="G1454">
            <v>63951.519999999997</v>
          </cell>
          <cell r="H1454">
            <v>0</v>
          </cell>
          <cell r="J1454">
            <v>0</v>
          </cell>
          <cell r="K1454">
            <v>0</v>
          </cell>
        </row>
        <row r="1455">
          <cell r="E1455" t="str">
            <v>777-20120102-106-102</v>
          </cell>
          <cell r="F1455" t="str">
            <v>Salary and Wages Subcontract Fixed</v>
          </cell>
          <cell r="G1455">
            <v>40637.120000000003</v>
          </cell>
          <cell r="H1455">
            <v>0</v>
          </cell>
          <cell r="J1455">
            <v>0</v>
          </cell>
          <cell r="K1455">
            <v>0</v>
          </cell>
        </row>
        <row r="1456">
          <cell r="E1456" t="str">
            <v>555-20150201-102-102</v>
          </cell>
          <cell r="F1456" t="str">
            <v>Personnel Training [External]</v>
          </cell>
          <cell r="G1456">
            <v>1081368.3999999999</v>
          </cell>
          <cell r="H1456">
            <v>0</v>
          </cell>
          <cell r="J1456">
            <v>202058</v>
          </cell>
          <cell r="K1456">
            <v>0</v>
          </cell>
        </row>
        <row r="1457">
          <cell r="E1457" t="str">
            <v>666-20150201-102-102</v>
          </cell>
          <cell r="F1457" t="str">
            <v>Personnel Training [External]</v>
          </cell>
          <cell r="G1457">
            <v>504740.28</v>
          </cell>
          <cell r="H1457">
            <v>0</v>
          </cell>
          <cell r="J1457">
            <v>0</v>
          </cell>
          <cell r="K1457">
            <v>0</v>
          </cell>
        </row>
        <row r="1458">
          <cell r="E1458" t="str">
            <v>777-20150201-102-102</v>
          </cell>
          <cell r="F1458" t="str">
            <v>Personnel Training [External]</v>
          </cell>
          <cell r="G1458">
            <v>320730.32</v>
          </cell>
          <cell r="H1458">
            <v>0</v>
          </cell>
          <cell r="J1458">
            <v>0</v>
          </cell>
          <cell r="K1458">
            <v>0</v>
          </cell>
        </row>
        <row r="1459">
          <cell r="E1459" t="str">
            <v>555-20150201-103-102</v>
          </cell>
          <cell r="F1459" t="str">
            <v>Personnel Training [External]</v>
          </cell>
          <cell r="G1459">
            <v>159621.64000000001</v>
          </cell>
          <cell r="H1459">
            <v>0</v>
          </cell>
          <cell r="J1459">
            <v>833528</v>
          </cell>
          <cell r="K1459">
            <v>0</v>
          </cell>
        </row>
        <row r="1460">
          <cell r="E1460" t="str">
            <v>666-20150201-103-102</v>
          </cell>
          <cell r="F1460" t="str">
            <v>Personnel Training [External]</v>
          </cell>
          <cell r="G1460">
            <v>74505.11</v>
          </cell>
          <cell r="H1460">
            <v>0</v>
          </cell>
          <cell r="J1460">
            <v>0</v>
          </cell>
          <cell r="K1460">
            <v>0</v>
          </cell>
        </row>
        <row r="1461">
          <cell r="E1461" t="str">
            <v>777-20150201-103-102</v>
          </cell>
          <cell r="F1461" t="str">
            <v>Personnel Training [External]</v>
          </cell>
          <cell r="G1461">
            <v>47343.25</v>
          </cell>
          <cell r="H1461">
            <v>0</v>
          </cell>
          <cell r="J1461">
            <v>0</v>
          </cell>
          <cell r="K1461">
            <v>0</v>
          </cell>
        </row>
        <row r="1462">
          <cell r="E1462" t="str">
            <v>555-20150201-104-102</v>
          </cell>
          <cell r="F1462" t="str">
            <v>Personnel Training [External]</v>
          </cell>
          <cell r="G1462">
            <v>6805.2</v>
          </cell>
          <cell r="H1462">
            <v>0</v>
          </cell>
          <cell r="J1462">
            <v>37000</v>
          </cell>
          <cell r="K1462">
            <v>0</v>
          </cell>
        </row>
        <row r="1463">
          <cell r="E1463" t="str">
            <v>666-20150201-104-102</v>
          </cell>
          <cell r="F1463" t="str">
            <v>Personnel Training [External]</v>
          </cell>
          <cell r="G1463">
            <v>3176.4</v>
          </cell>
          <cell r="H1463">
            <v>0</v>
          </cell>
          <cell r="J1463">
            <v>0</v>
          </cell>
          <cell r="K1463">
            <v>0</v>
          </cell>
        </row>
        <row r="1464">
          <cell r="E1464" t="str">
            <v>777-20150201-104-102</v>
          </cell>
          <cell r="F1464" t="str">
            <v>Personnel Training [External]</v>
          </cell>
          <cell r="G1464">
            <v>2018.4</v>
          </cell>
          <cell r="H1464">
            <v>0</v>
          </cell>
          <cell r="J1464">
            <v>6000</v>
          </cell>
          <cell r="K1464">
            <v>0</v>
          </cell>
        </row>
        <row r="1465">
          <cell r="E1465" t="str">
            <v>555-20150201-105-102</v>
          </cell>
          <cell r="F1465" t="str">
            <v>Personnel Training [External]</v>
          </cell>
          <cell r="G1465">
            <v>55130.06</v>
          </cell>
          <cell r="H1465">
            <v>0</v>
          </cell>
          <cell r="J1465">
            <v>0</v>
          </cell>
          <cell r="K1465">
            <v>0</v>
          </cell>
        </row>
        <row r="1466">
          <cell r="E1466" t="str">
            <v>666-20150201-105-102</v>
          </cell>
          <cell r="F1466" t="str">
            <v>Personnel Training [External]</v>
          </cell>
          <cell r="G1466">
            <v>25732.55</v>
          </cell>
          <cell r="H1466">
            <v>0</v>
          </cell>
          <cell r="J1466">
            <v>0</v>
          </cell>
          <cell r="K1466">
            <v>0</v>
          </cell>
        </row>
        <row r="1467">
          <cell r="E1467" t="str">
            <v>777-20150201-105-102</v>
          </cell>
          <cell r="F1467" t="str">
            <v>Personnel Training [External]</v>
          </cell>
          <cell r="G1467">
            <v>16351.39</v>
          </cell>
          <cell r="H1467">
            <v>0</v>
          </cell>
          <cell r="J1467">
            <v>0</v>
          </cell>
          <cell r="K1467">
            <v>0</v>
          </cell>
        </row>
        <row r="1468">
          <cell r="E1468" t="str">
            <v>555-20150202-102-102</v>
          </cell>
          <cell r="F1468" t="str">
            <v>Personnel Training [Internal]</v>
          </cell>
          <cell r="G1468">
            <v>0</v>
          </cell>
          <cell r="H1468">
            <v>0</v>
          </cell>
          <cell r="J1468">
            <v>705716</v>
          </cell>
          <cell r="K1468">
            <v>0</v>
          </cell>
        </row>
        <row r="1469">
          <cell r="E1469" t="str">
            <v>555-20150202-103-102</v>
          </cell>
          <cell r="F1469" t="str">
            <v>Personnel Training [Internal]</v>
          </cell>
          <cell r="G1469">
            <v>109287.54</v>
          </cell>
          <cell r="H1469">
            <v>0</v>
          </cell>
          <cell r="J1469">
            <v>230813</v>
          </cell>
          <cell r="K1469">
            <v>0</v>
          </cell>
        </row>
        <row r="1470">
          <cell r="E1470" t="str">
            <v>666-20150202-103-102</v>
          </cell>
          <cell r="F1470" t="str">
            <v>Personnel Training [Internal]</v>
          </cell>
          <cell r="G1470">
            <v>51011.13</v>
          </cell>
          <cell r="H1470">
            <v>0</v>
          </cell>
          <cell r="J1470">
            <v>0</v>
          </cell>
          <cell r="K1470">
            <v>0</v>
          </cell>
        </row>
        <row r="1471">
          <cell r="E1471" t="str">
            <v>777-20150202-103-102</v>
          </cell>
          <cell r="F1471" t="str">
            <v>Personnel Training [Internal]</v>
          </cell>
          <cell r="G1471">
            <v>32414.33</v>
          </cell>
          <cell r="H1471">
            <v>0</v>
          </cell>
          <cell r="J1471">
            <v>0</v>
          </cell>
          <cell r="K1471">
            <v>0</v>
          </cell>
        </row>
        <row r="1472">
          <cell r="E1472" t="str">
            <v>555-20150202-106-102</v>
          </cell>
          <cell r="F1472" t="str">
            <v>Personnel Training [Internal]</v>
          </cell>
          <cell r="G1472">
            <v>0</v>
          </cell>
          <cell r="H1472">
            <v>0</v>
          </cell>
          <cell r="J1472">
            <v>5648</v>
          </cell>
          <cell r="K1472">
            <v>0</v>
          </cell>
        </row>
        <row r="1473">
          <cell r="E1473" t="str">
            <v>555-20150203-102-102</v>
          </cell>
          <cell r="F1473" t="str">
            <v>Personnel Training [Overseas]</v>
          </cell>
          <cell r="G1473">
            <v>380919.36</v>
          </cell>
          <cell r="H1473">
            <v>0</v>
          </cell>
          <cell r="J1473">
            <v>3645724.81</v>
          </cell>
          <cell r="K1473">
            <v>0</v>
          </cell>
        </row>
        <row r="1474">
          <cell r="E1474" t="str">
            <v>666-20150203-102-102</v>
          </cell>
          <cell r="F1474" t="str">
            <v>Personnel Training [Overseas]</v>
          </cell>
          <cell r="G1474">
            <v>177798.2</v>
          </cell>
          <cell r="H1474">
            <v>0</v>
          </cell>
          <cell r="J1474">
            <v>0</v>
          </cell>
          <cell r="K1474">
            <v>0</v>
          </cell>
        </row>
        <row r="1475">
          <cell r="E1475" t="str">
            <v>777-20150203-102-102</v>
          </cell>
          <cell r="F1475" t="str">
            <v>Personnel Training [Overseas]</v>
          </cell>
          <cell r="G1475">
            <v>112979.44</v>
          </cell>
          <cell r="H1475">
            <v>0</v>
          </cell>
          <cell r="J1475">
            <v>0</v>
          </cell>
          <cell r="K1475">
            <v>0</v>
          </cell>
        </row>
        <row r="1476">
          <cell r="E1476" t="str">
            <v>555-20150203-103-102</v>
          </cell>
          <cell r="F1476" t="str">
            <v>Personnel Training [Overseas]</v>
          </cell>
          <cell r="G1476">
            <v>436162.45</v>
          </cell>
          <cell r="H1476">
            <v>0</v>
          </cell>
          <cell r="J1476">
            <v>957140.31</v>
          </cell>
          <cell r="K1476">
            <v>0</v>
          </cell>
        </row>
        <row r="1477">
          <cell r="E1477" t="str">
            <v>666-20150203-103-102</v>
          </cell>
          <cell r="F1477" t="str">
            <v>Personnel Training [Overseas]</v>
          </cell>
          <cell r="G1477">
            <v>203583.5</v>
          </cell>
          <cell r="H1477">
            <v>0</v>
          </cell>
          <cell r="J1477">
            <v>0</v>
          </cell>
          <cell r="K1477">
            <v>0</v>
          </cell>
        </row>
        <row r="1478">
          <cell r="E1478" t="str">
            <v>777-20150203-103-102</v>
          </cell>
          <cell r="F1478" t="str">
            <v>Personnel Training [Overseas]</v>
          </cell>
          <cell r="G1478">
            <v>129364.35</v>
          </cell>
          <cell r="H1478">
            <v>0</v>
          </cell>
          <cell r="J1478">
            <v>0</v>
          </cell>
          <cell r="K1478">
            <v>0</v>
          </cell>
        </row>
        <row r="1479">
          <cell r="E1479" t="str">
            <v>555-20150203-104-102</v>
          </cell>
          <cell r="F1479" t="str">
            <v>Personnel Training [Overseas]</v>
          </cell>
          <cell r="G1479">
            <v>1443116.95</v>
          </cell>
          <cell r="H1479">
            <v>0</v>
          </cell>
          <cell r="J1479">
            <v>686683</v>
          </cell>
          <cell r="K1479">
            <v>0</v>
          </cell>
        </row>
        <row r="1480">
          <cell r="E1480" t="str">
            <v>666-20150203-104-102</v>
          </cell>
          <cell r="F1480" t="str">
            <v>Personnel Training [Overseas]</v>
          </cell>
          <cell r="G1480">
            <v>673590.3</v>
          </cell>
          <cell r="H1480">
            <v>0</v>
          </cell>
          <cell r="J1480">
            <v>0</v>
          </cell>
          <cell r="K1480">
            <v>0</v>
          </cell>
        </row>
        <row r="1481">
          <cell r="E1481" t="str">
            <v>777-20150203-104-102</v>
          </cell>
          <cell r="F1481" t="str">
            <v>Personnel Training [Overseas]</v>
          </cell>
          <cell r="G1481">
            <v>428023.75</v>
          </cell>
          <cell r="H1481">
            <v>0</v>
          </cell>
          <cell r="J1481">
            <v>0</v>
          </cell>
          <cell r="K1481">
            <v>0</v>
          </cell>
        </row>
        <row r="1482">
          <cell r="E1482" t="str">
            <v>555-20150203-105-102</v>
          </cell>
          <cell r="F1482" t="str">
            <v>Personnel Training [Overseas]</v>
          </cell>
          <cell r="G1482">
            <v>80892.850000000006</v>
          </cell>
          <cell r="H1482">
            <v>0</v>
          </cell>
          <cell r="J1482">
            <v>0</v>
          </cell>
          <cell r="K1482">
            <v>0</v>
          </cell>
        </row>
        <row r="1483">
          <cell r="E1483" t="str">
            <v>666-20150203-105-102</v>
          </cell>
          <cell r="F1483" t="str">
            <v>Personnel Training [Overseas]</v>
          </cell>
          <cell r="G1483">
            <v>37757.599999999999</v>
          </cell>
          <cell r="H1483">
            <v>0</v>
          </cell>
          <cell r="J1483">
            <v>0</v>
          </cell>
          <cell r="K1483">
            <v>0</v>
          </cell>
        </row>
        <row r="1484">
          <cell r="E1484" t="str">
            <v>777-20150203-105-102</v>
          </cell>
          <cell r="F1484" t="str">
            <v>Personnel Training [Overseas]</v>
          </cell>
          <cell r="G1484">
            <v>23992.55</v>
          </cell>
          <cell r="H1484">
            <v>0</v>
          </cell>
          <cell r="J1484">
            <v>0</v>
          </cell>
          <cell r="K1484">
            <v>0</v>
          </cell>
        </row>
        <row r="1485">
          <cell r="E1485" t="str">
            <v>555-20150203-106-102</v>
          </cell>
          <cell r="F1485" t="str">
            <v>Personnel Training [Overseas]</v>
          </cell>
          <cell r="G1485">
            <v>247578.28</v>
          </cell>
          <cell r="H1485">
            <v>0</v>
          </cell>
          <cell r="J1485">
            <v>728898</v>
          </cell>
          <cell r="K1485">
            <v>0</v>
          </cell>
        </row>
        <row r="1486">
          <cell r="E1486" t="str">
            <v>666-20150203-106-102</v>
          </cell>
          <cell r="F1486" t="str">
            <v>Personnel Training [Overseas]</v>
          </cell>
          <cell r="G1486">
            <v>115559.81</v>
          </cell>
          <cell r="H1486">
            <v>0</v>
          </cell>
          <cell r="J1486">
            <v>0</v>
          </cell>
          <cell r="K1486">
            <v>0</v>
          </cell>
        </row>
        <row r="1487">
          <cell r="E1487" t="str">
            <v>777-20150203-106-102</v>
          </cell>
          <cell r="F1487" t="str">
            <v>Personnel Training [Overseas]</v>
          </cell>
          <cell r="G1487">
            <v>73430.91</v>
          </cell>
          <cell r="H1487">
            <v>0</v>
          </cell>
          <cell r="J1487">
            <v>0</v>
          </cell>
          <cell r="K1487">
            <v>0</v>
          </cell>
        </row>
        <row r="1488">
          <cell r="E1488" t="str">
            <v>555-20150204-102-102</v>
          </cell>
          <cell r="F1488" t="str">
            <v>Educational Assistance</v>
          </cell>
          <cell r="G1488">
            <v>74413.16</v>
          </cell>
          <cell r="H1488">
            <v>0</v>
          </cell>
          <cell r="J1488">
            <v>2366246</v>
          </cell>
          <cell r="K1488">
            <v>0</v>
          </cell>
        </row>
        <row r="1489">
          <cell r="E1489" t="str">
            <v>666-20150204-102-102</v>
          </cell>
          <cell r="F1489" t="str">
            <v>Educational Assistance</v>
          </cell>
          <cell r="G1489">
            <v>34733.14</v>
          </cell>
          <cell r="H1489">
            <v>0</v>
          </cell>
          <cell r="J1489">
            <v>0</v>
          </cell>
          <cell r="K1489">
            <v>0</v>
          </cell>
        </row>
        <row r="1490">
          <cell r="E1490" t="str">
            <v>777-20150204-102-102</v>
          </cell>
          <cell r="F1490" t="str">
            <v>Educational Assistance</v>
          </cell>
          <cell r="G1490">
            <v>22070.7</v>
          </cell>
          <cell r="H1490">
            <v>0</v>
          </cell>
          <cell r="J1490">
            <v>0</v>
          </cell>
          <cell r="K1490">
            <v>0</v>
          </cell>
        </row>
        <row r="1491">
          <cell r="E1491" t="str">
            <v>555-20150211-103-102</v>
          </cell>
          <cell r="F1491" t="str">
            <v>Holcim Training Centre</v>
          </cell>
          <cell r="G1491">
            <v>181070</v>
          </cell>
          <cell r="H1491">
            <v>0</v>
          </cell>
          <cell r="J1491">
            <v>11102</v>
          </cell>
          <cell r="K1491">
            <v>0</v>
          </cell>
        </row>
        <row r="1492">
          <cell r="E1492" t="str">
            <v>555-20150401-102-102</v>
          </cell>
          <cell r="F1492" t="str">
            <v>Entertainment &amp; Recreation (Non Travel)</v>
          </cell>
          <cell r="G1492">
            <v>161343.35</v>
          </cell>
          <cell r="H1492">
            <v>0</v>
          </cell>
          <cell r="J1492">
            <v>203988</v>
          </cell>
          <cell r="K1492">
            <v>0</v>
          </cell>
        </row>
        <row r="1493">
          <cell r="E1493" t="str">
            <v>666-20150401-102-102</v>
          </cell>
          <cell r="F1493" t="str">
            <v>Entertainment &amp; Recreation (Non Travel)</v>
          </cell>
          <cell r="G1493">
            <v>75308.740000000005</v>
          </cell>
          <cell r="H1493">
            <v>0</v>
          </cell>
          <cell r="J1493">
            <v>0</v>
          </cell>
          <cell r="K1493">
            <v>0</v>
          </cell>
        </row>
        <row r="1494">
          <cell r="E1494" t="str">
            <v>777-20150401-102-102</v>
          </cell>
          <cell r="F1494" t="str">
            <v>Entertainment &amp; Recreation (Non Travel)</v>
          </cell>
          <cell r="G1494">
            <v>47853.91</v>
          </cell>
          <cell r="H1494">
            <v>0</v>
          </cell>
          <cell r="J1494">
            <v>0</v>
          </cell>
          <cell r="K1494">
            <v>0</v>
          </cell>
        </row>
        <row r="1495">
          <cell r="E1495" t="str">
            <v>555-20150401-103-102</v>
          </cell>
          <cell r="F1495" t="str">
            <v>Entertainment &amp; Recreation (Non Travel)</v>
          </cell>
          <cell r="G1495">
            <v>26042.93</v>
          </cell>
          <cell r="H1495">
            <v>0</v>
          </cell>
          <cell r="J1495">
            <v>13325</v>
          </cell>
          <cell r="K1495">
            <v>0</v>
          </cell>
        </row>
        <row r="1496">
          <cell r="E1496" t="str">
            <v>666-20150401-103-102</v>
          </cell>
          <cell r="F1496" t="str">
            <v>Entertainment &amp; Recreation (Non Travel)</v>
          </cell>
          <cell r="G1496">
            <v>12155.82</v>
          </cell>
          <cell r="H1496">
            <v>0</v>
          </cell>
          <cell r="J1496">
            <v>0</v>
          </cell>
          <cell r="K1496">
            <v>0</v>
          </cell>
        </row>
        <row r="1497">
          <cell r="E1497" t="str">
            <v>777-20150401-103-102</v>
          </cell>
          <cell r="F1497" t="str">
            <v>Entertainment &amp; Recreation (Non Travel)</v>
          </cell>
          <cell r="G1497">
            <v>7724.25</v>
          </cell>
          <cell r="H1497">
            <v>0</v>
          </cell>
          <cell r="J1497">
            <v>0</v>
          </cell>
          <cell r="K1497">
            <v>0</v>
          </cell>
        </row>
        <row r="1498">
          <cell r="E1498" t="str">
            <v>555-20150401-104-102</v>
          </cell>
          <cell r="F1498" t="str">
            <v>Entertainment &amp; Recreation (Non Travel)</v>
          </cell>
          <cell r="G1498">
            <v>216140.07</v>
          </cell>
          <cell r="H1498">
            <v>0</v>
          </cell>
          <cell r="J1498">
            <v>320633</v>
          </cell>
          <cell r="K1498">
            <v>0</v>
          </cell>
        </row>
        <row r="1499">
          <cell r="E1499" t="str">
            <v>666-20150401-104-102</v>
          </cell>
          <cell r="F1499" t="str">
            <v>Entertainment &amp; Recreation (Non Travel)</v>
          </cell>
          <cell r="G1499">
            <v>100885.7</v>
          </cell>
          <cell r="H1499">
            <v>0</v>
          </cell>
          <cell r="J1499">
            <v>0</v>
          </cell>
          <cell r="K1499">
            <v>0</v>
          </cell>
        </row>
        <row r="1500">
          <cell r="E1500" t="str">
            <v>777-20150401-104-102</v>
          </cell>
          <cell r="F1500" t="str">
            <v>Entertainment &amp; Recreation (Non Travel)</v>
          </cell>
          <cell r="G1500">
            <v>64106.44</v>
          </cell>
          <cell r="H1500">
            <v>0</v>
          </cell>
          <cell r="J1500">
            <v>44071</v>
          </cell>
          <cell r="K1500">
            <v>0</v>
          </cell>
        </row>
        <row r="1501">
          <cell r="E1501" t="str">
            <v>555-20150401-105-102</v>
          </cell>
          <cell r="F1501" t="str">
            <v>Entertainment &amp; Recreation (Non Travel)</v>
          </cell>
          <cell r="G1501">
            <v>323.25</v>
          </cell>
          <cell r="H1501">
            <v>0</v>
          </cell>
          <cell r="J1501">
            <v>5958</v>
          </cell>
          <cell r="K1501">
            <v>0</v>
          </cell>
        </row>
        <row r="1502">
          <cell r="E1502" t="str">
            <v>666-20150401-105-102</v>
          </cell>
          <cell r="F1502" t="str">
            <v>Entertainment &amp; Recreation (Non Travel)</v>
          </cell>
          <cell r="G1502">
            <v>150.88</v>
          </cell>
          <cell r="H1502">
            <v>0</v>
          </cell>
          <cell r="J1502">
            <v>0</v>
          </cell>
          <cell r="K1502">
            <v>0</v>
          </cell>
        </row>
        <row r="1503">
          <cell r="E1503" t="str">
            <v>777-20150401-105-102</v>
          </cell>
          <cell r="F1503" t="str">
            <v>Entertainment &amp; Recreation (Non Travel)</v>
          </cell>
          <cell r="G1503">
            <v>95.87</v>
          </cell>
          <cell r="H1503">
            <v>0</v>
          </cell>
          <cell r="J1503">
            <v>0</v>
          </cell>
          <cell r="K1503">
            <v>0</v>
          </cell>
        </row>
        <row r="1504">
          <cell r="E1504" t="str">
            <v>555-20150401-106-102</v>
          </cell>
          <cell r="F1504" t="str">
            <v>Entertainment &amp; Recreation (Non Travel)</v>
          </cell>
          <cell r="G1504">
            <v>22254.14</v>
          </cell>
          <cell r="H1504">
            <v>0</v>
          </cell>
          <cell r="J1504">
            <v>14902</v>
          </cell>
          <cell r="K1504">
            <v>0</v>
          </cell>
        </row>
        <row r="1505">
          <cell r="E1505" t="str">
            <v>666-20150401-106-102</v>
          </cell>
          <cell r="F1505" t="str">
            <v>Entertainment &amp; Recreation (Non Travel)</v>
          </cell>
          <cell r="G1505">
            <v>10387.36</v>
          </cell>
          <cell r="H1505">
            <v>0</v>
          </cell>
          <cell r="J1505">
            <v>0</v>
          </cell>
          <cell r="K1505">
            <v>0</v>
          </cell>
        </row>
        <row r="1506">
          <cell r="E1506" t="str">
            <v>777-20150401-106-102</v>
          </cell>
          <cell r="F1506" t="str">
            <v>Entertainment &amp; Recreation (Non Travel)</v>
          </cell>
          <cell r="G1506">
            <v>6600.5</v>
          </cell>
          <cell r="H1506">
            <v>0</v>
          </cell>
          <cell r="J1506">
            <v>0</v>
          </cell>
          <cell r="K1506">
            <v>0</v>
          </cell>
        </row>
        <row r="1507">
          <cell r="E1507" t="str">
            <v>777-20150501-104-102</v>
          </cell>
          <cell r="F1507" t="str">
            <v>Housing Facilities</v>
          </cell>
          <cell r="G1507">
            <v>15299.13</v>
          </cell>
          <cell r="H1507">
            <v>0</v>
          </cell>
          <cell r="J1507">
            <v>28603.17</v>
          </cell>
          <cell r="K1507">
            <v>0</v>
          </cell>
        </row>
        <row r="1508">
          <cell r="E1508" t="str">
            <v>555-20150601-102-102</v>
          </cell>
          <cell r="F1508" t="str">
            <v>Group Life Insurance</v>
          </cell>
          <cell r="G1508">
            <v>617962.06999999995</v>
          </cell>
          <cell r="H1508">
            <v>0</v>
          </cell>
          <cell r="J1508">
            <v>1004179.75</v>
          </cell>
          <cell r="K1508">
            <v>0</v>
          </cell>
        </row>
        <row r="1509">
          <cell r="E1509" t="str">
            <v>666-20150601-102-102</v>
          </cell>
          <cell r="F1509" t="str">
            <v>Group Life Insurance</v>
          </cell>
          <cell r="G1509">
            <v>288440.40999999997</v>
          </cell>
          <cell r="H1509">
            <v>0</v>
          </cell>
          <cell r="J1509">
            <v>0</v>
          </cell>
          <cell r="K1509">
            <v>0</v>
          </cell>
        </row>
        <row r="1510">
          <cell r="E1510" t="str">
            <v>777-20150601-102-102</v>
          </cell>
          <cell r="F1510" t="str">
            <v>Group Life Insurance</v>
          </cell>
          <cell r="G1510">
            <v>183285.52</v>
          </cell>
          <cell r="H1510">
            <v>0</v>
          </cell>
          <cell r="J1510">
            <v>0</v>
          </cell>
          <cell r="K1510">
            <v>0</v>
          </cell>
        </row>
        <row r="1511">
          <cell r="E1511" t="str">
            <v>555-20150801-102-102</v>
          </cell>
          <cell r="F1511" t="str">
            <v>Medical</v>
          </cell>
          <cell r="G1511">
            <v>155565.74</v>
          </cell>
          <cell r="H1511">
            <v>0</v>
          </cell>
          <cell r="J1511">
            <v>230000</v>
          </cell>
          <cell r="K1511">
            <v>0</v>
          </cell>
        </row>
        <row r="1512">
          <cell r="E1512" t="str">
            <v>666-20150801-102-102</v>
          </cell>
          <cell r="F1512" t="str">
            <v>Medical</v>
          </cell>
          <cell r="G1512">
            <v>72611.97</v>
          </cell>
          <cell r="H1512">
            <v>0</v>
          </cell>
          <cell r="J1512">
            <v>0</v>
          </cell>
          <cell r="K1512">
            <v>0</v>
          </cell>
        </row>
        <row r="1513">
          <cell r="E1513" t="str">
            <v>777-20150801-102-102</v>
          </cell>
          <cell r="F1513" t="str">
            <v>Medical</v>
          </cell>
          <cell r="G1513">
            <v>46140.29</v>
          </cell>
          <cell r="H1513">
            <v>0</v>
          </cell>
          <cell r="J1513">
            <v>0</v>
          </cell>
          <cell r="K1513">
            <v>0</v>
          </cell>
        </row>
        <row r="1514">
          <cell r="E1514" t="str">
            <v>555-20150801-103-102</v>
          </cell>
          <cell r="F1514" t="str">
            <v>Medical</v>
          </cell>
          <cell r="G1514">
            <v>56228.53</v>
          </cell>
          <cell r="H1514">
            <v>0</v>
          </cell>
          <cell r="J1514">
            <v>40010</v>
          </cell>
          <cell r="K1514">
            <v>0</v>
          </cell>
        </row>
        <row r="1515">
          <cell r="E1515" t="str">
            <v>666-20150801-103-102</v>
          </cell>
          <cell r="F1515" t="str">
            <v>Medical</v>
          </cell>
          <cell r="G1515">
            <v>26245.27</v>
          </cell>
          <cell r="H1515">
            <v>0</v>
          </cell>
          <cell r="J1515">
            <v>0</v>
          </cell>
          <cell r="K1515">
            <v>0</v>
          </cell>
        </row>
        <row r="1516">
          <cell r="E1516" t="str">
            <v>777-20150801-103-102</v>
          </cell>
          <cell r="F1516" t="str">
            <v>Medical</v>
          </cell>
          <cell r="G1516">
            <v>16677.2</v>
          </cell>
          <cell r="H1516">
            <v>0</v>
          </cell>
          <cell r="J1516">
            <v>0</v>
          </cell>
          <cell r="K1516">
            <v>0</v>
          </cell>
        </row>
        <row r="1517">
          <cell r="E1517" t="str">
            <v>555-20150801-104-102</v>
          </cell>
          <cell r="F1517" t="str">
            <v>Medical</v>
          </cell>
          <cell r="G1517">
            <v>28919.26</v>
          </cell>
          <cell r="H1517">
            <v>0</v>
          </cell>
          <cell r="J1517">
            <v>0</v>
          </cell>
          <cell r="K1517">
            <v>0</v>
          </cell>
        </row>
        <row r="1518">
          <cell r="E1518" t="str">
            <v>666-20150801-104-102</v>
          </cell>
          <cell r="F1518" t="str">
            <v>Medical</v>
          </cell>
          <cell r="G1518">
            <v>13498.38</v>
          </cell>
          <cell r="H1518">
            <v>0</v>
          </cell>
          <cell r="J1518">
            <v>0</v>
          </cell>
          <cell r="K1518">
            <v>0</v>
          </cell>
        </row>
        <row r="1519">
          <cell r="E1519" t="str">
            <v>777-20150801-104-102</v>
          </cell>
          <cell r="F1519" t="str">
            <v>Medical</v>
          </cell>
          <cell r="G1519">
            <v>8577.36</v>
          </cell>
          <cell r="H1519">
            <v>0</v>
          </cell>
          <cell r="J1519">
            <v>0</v>
          </cell>
          <cell r="K1519">
            <v>0</v>
          </cell>
        </row>
        <row r="1520">
          <cell r="E1520" t="str">
            <v>555-20150801-106-102</v>
          </cell>
          <cell r="F1520" t="str">
            <v>Medical</v>
          </cell>
          <cell r="G1520">
            <v>0</v>
          </cell>
          <cell r="H1520">
            <v>0</v>
          </cell>
          <cell r="J1520">
            <v>8970</v>
          </cell>
          <cell r="K1520">
            <v>0</v>
          </cell>
        </row>
        <row r="1521">
          <cell r="E1521" t="str">
            <v>555-20151001-102-102</v>
          </cell>
          <cell r="F1521" t="str">
            <v>Employee Relations</v>
          </cell>
          <cell r="G1521">
            <v>320637.21000000002</v>
          </cell>
          <cell r="H1521">
            <v>0</v>
          </cell>
          <cell r="J1521">
            <v>330546</v>
          </cell>
          <cell r="K1521">
            <v>0</v>
          </cell>
        </row>
        <row r="1522">
          <cell r="E1522" t="str">
            <v>666-20151001-102-102</v>
          </cell>
          <cell r="F1522" t="str">
            <v>Employee Relations</v>
          </cell>
          <cell r="G1522">
            <v>149660.85</v>
          </cell>
          <cell r="H1522">
            <v>0</v>
          </cell>
          <cell r="J1522">
            <v>0</v>
          </cell>
          <cell r="K1522">
            <v>0</v>
          </cell>
        </row>
        <row r="1523">
          <cell r="E1523" t="str">
            <v>777-20151001-102-102</v>
          </cell>
          <cell r="F1523" t="str">
            <v>Employee Relations</v>
          </cell>
          <cell r="G1523">
            <v>95099.94</v>
          </cell>
          <cell r="H1523">
            <v>0</v>
          </cell>
          <cell r="J1523">
            <v>0</v>
          </cell>
          <cell r="K1523">
            <v>0</v>
          </cell>
        </row>
        <row r="1524">
          <cell r="E1524" t="str">
            <v>555-20151001-103-102</v>
          </cell>
          <cell r="F1524" t="str">
            <v>Employee Relations</v>
          </cell>
          <cell r="G1524">
            <v>1706868.13</v>
          </cell>
          <cell r="H1524">
            <v>0</v>
          </cell>
          <cell r="J1524">
            <v>1011377.32</v>
          </cell>
          <cell r="K1524">
            <v>0</v>
          </cell>
        </row>
        <row r="1525">
          <cell r="E1525" t="str">
            <v>666-20151001-103-102</v>
          </cell>
          <cell r="F1525" t="str">
            <v>Employee Relations</v>
          </cell>
          <cell r="G1525">
            <v>796698.98</v>
          </cell>
          <cell r="H1525">
            <v>0</v>
          </cell>
          <cell r="J1525">
            <v>0</v>
          </cell>
          <cell r="K1525">
            <v>0</v>
          </cell>
        </row>
        <row r="1526">
          <cell r="E1526" t="str">
            <v>777-20151001-103-102</v>
          </cell>
          <cell r="F1526" t="str">
            <v>Employee Relations</v>
          </cell>
          <cell r="G1526">
            <v>506251.49</v>
          </cell>
          <cell r="H1526">
            <v>0</v>
          </cell>
          <cell r="J1526">
            <v>0</v>
          </cell>
          <cell r="K1526">
            <v>0</v>
          </cell>
        </row>
        <row r="1527">
          <cell r="E1527" t="str">
            <v>555-20151001-104-102</v>
          </cell>
          <cell r="F1527" t="str">
            <v>Employee Relations</v>
          </cell>
          <cell r="G1527">
            <v>99816.97</v>
          </cell>
          <cell r="H1527">
            <v>0</v>
          </cell>
          <cell r="J1527">
            <v>16267</v>
          </cell>
          <cell r="K1527">
            <v>0</v>
          </cell>
        </row>
        <row r="1528">
          <cell r="E1528" t="str">
            <v>666-20151001-104-102</v>
          </cell>
          <cell r="F1528" t="str">
            <v>Employee Relations</v>
          </cell>
          <cell r="G1528">
            <v>46590.64</v>
          </cell>
          <cell r="H1528">
            <v>0</v>
          </cell>
          <cell r="J1528">
            <v>0</v>
          </cell>
          <cell r="K1528">
            <v>0</v>
          </cell>
        </row>
        <row r="1529">
          <cell r="E1529" t="str">
            <v>777-20151001-104-102</v>
          </cell>
          <cell r="F1529" t="str">
            <v>Employee Relations</v>
          </cell>
          <cell r="G1529">
            <v>29605.39</v>
          </cell>
          <cell r="H1529">
            <v>0</v>
          </cell>
          <cell r="J1529">
            <v>0</v>
          </cell>
          <cell r="K1529">
            <v>0</v>
          </cell>
        </row>
        <row r="1530">
          <cell r="E1530" t="str">
            <v>555-20151001-105-102</v>
          </cell>
          <cell r="F1530" t="str">
            <v>Employee Relations</v>
          </cell>
          <cell r="G1530">
            <v>102598.6</v>
          </cell>
          <cell r="H1530">
            <v>0</v>
          </cell>
          <cell r="J1530">
            <v>17480</v>
          </cell>
          <cell r="K1530">
            <v>0</v>
          </cell>
        </row>
        <row r="1531">
          <cell r="E1531" t="str">
            <v>666-20151001-105-102</v>
          </cell>
          <cell r="F1531" t="str">
            <v>Employee Relations</v>
          </cell>
          <cell r="G1531">
            <v>47888.99</v>
          </cell>
          <cell r="H1531">
            <v>0</v>
          </cell>
          <cell r="J1531">
            <v>0</v>
          </cell>
          <cell r="K1531">
            <v>0</v>
          </cell>
        </row>
        <row r="1532">
          <cell r="E1532" t="str">
            <v>777-20151001-105-102</v>
          </cell>
          <cell r="F1532" t="str">
            <v>Employee Relations</v>
          </cell>
          <cell r="G1532">
            <v>30430.41</v>
          </cell>
          <cell r="H1532">
            <v>0</v>
          </cell>
          <cell r="J1532">
            <v>0</v>
          </cell>
          <cell r="K1532">
            <v>0</v>
          </cell>
        </row>
        <row r="1533">
          <cell r="E1533" t="str">
            <v>555-20151001-106-102</v>
          </cell>
          <cell r="F1533" t="str">
            <v>Employee Relations</v>
          </cell>
          <cell r="G1533">
            <v>102598.6</v>
          </cell>
          <cell r="H1533">
            <v>0</v>
          </cell>
          <cell r="J1533">
            <v>17480</v>
          </cell>
          <cell r="K1533">
            <v>0</v>
          </cell>
        </row>
        <row r="1534">
          <cell r="E1534" t="str">
            <v>666-20151001-106-102</v>
          </cell>
          <cell r="F1534" t="str">
            <v>Employee Relations</v>
          </cell>
          <cell r="G1534">
            <v>47888.99</v>
          </cell>
          <cell r="H1534">
            <v>0</v>
          </cell>
          <cell r="J1534">
            <v>0</v>
          </cell>
          <cell r="K1534">
            <v>0</v>
          </cell>
        </row>
        <row r="1535">
          <cell r="E1535" t="str">
            <v>777-20151001-106-102</v>
          </cell>
          <cell r="F1535" t="str">
            <v>Employee Relations</v>
          </cell>
          <cell r="G1535">
            <v>30430.41</v>
          </cell>
          <cell r="H1535">
            <v>0</v>
          </cell>
          <cell r="J1535">
            <v>0</v>
          </cell>
          <cell r="K1535">
            <v>0</v>
          </cell>
        </row>
        <row r="1536">
          <cell r="E1536" t="str">
            <v>555-20160101-102-103</v>
          </cell>
          <cell r="F1536" t="str">
            <v>Rentals and Operating Leases</v>
          </cell>
          <cell r="G1536">
            <v>0</v>
          </cell>
          <cell r="H1536">
            <v>0</v>
          </cell>
          <cell r="J1536">
            <v>500</v>
          </cell>
          <cell r="K1536">
            <v>0</v>
          </cell>
        </row>
        <row r="1537">
          <cell r="E1537" t="str">
            <v>555-20160102-102-103</v>
          </cell>
          <cell r="F1537" t="str">
            <v>Office Rental and Leases</v>
          </cell>
          <cell r="G1537">
            <v>7382553.1600000001</v>
          </cell>
          <cell r="H1537">
            <v>0</v>
          </cell>
          <cell r="J1537">
            <v>11557350</v>
          </cell>
          <cell r="K1537">
            <v>0</v>
          </cell>
        </row>
        <row r="1538">
          <cell r="E1538" t="str">
            <v>666-20160102-102-103</v>
          </cell>
          <cell r="F1538" t="str">
            <v>Office Rental and Leases</v>
          </cell>
          <cell r="G1538">
            <v>3445885.78</v>
          </cell>
          <cell r="H1538">
            <v>0</v>
          </cell>
          <cell r="J1538">
            <v>0</v>
          </cell>
          <cell r="K1538">
            <v>0</v>
          </cell>
        </row>
        <row r="1539">
          <cell r="E1539" t="str">
            <v>777-20160102-102-103</v>
          </cell>
          <cell r="F1539" t="str">
            <v>Office Rental and Leases</v>
          </cell>
          <cell r="G1539">
            <v>2189641.06</v>
          </cell>
          <cell r="H1539">
            <v>0</v>
          </cell>
          <cell r="J1539">
            <v>0</v>
          </cell>
          <cell r="K1539">
            <v>0</v>
          </cell>
        </row>
        <row r="1540">
          <cell r="E1540" t="str">
            <v>555-20160103-102-103</v>
          </cell>
          <cell r="F1540" t="str">
            <v>Service Charge of Office Rental and Leases</v>
          </cell>
          <cell r="G1540">
            <v>141775</v>
          </cell>
          <cell r="H1540">
            <v>0</v>
          </cell>
          <cell r="J1540">
            <v>425447</v>
          </cell>
          <cell r="K1540">
            <v>0</v>
          </cell>
        </row>
        <row r="1541">
          <cell r="E1541" t="str">
            <v>666-20160103-102-103</v>
          </cell>
          <cell r="F1541" t="str">
            <v>Service Charge of Office Rental and Leases</v>
          </cell>
          <cell r="G1541">
            <v>66175</v>
          </cell>
          <cell r="H1541">
            <v>0</v>
          </cell>
          <cell r="J1541">
            <v>0</v>
          </cell>
          <cell r="K1541">
            <v>0</v>
          </cell>
        </row>
        <row r="1542">
          <cell r="E1542" t="str">
            <v>777-20160103-102-103</v>
          </cell>
          <cell r="F1542" t="str">
            <v>Service Charge of Office Rental and Leases</v>
          </cell>
          <cell r="G1542">
            <v>42050</v>
          </cell>
          <cell r="H1542">
            <v>0</v>
          </cell>
          <cell r="J1542">
            <v>0</v>
          </cell>
          <cell r="K1542">
            <v>0</v>
          </cell>
        </row>
        <row r="1543">
          <cell r="E1543" t="str">
            <v>555-20160104-102-103</v>
          </cell>
          <cell r="F1543" t="str">
            <v>Office Utilities &amp; Others</v>
          </cell>
          <cell r="G1543">
            <v>460684.25</v>
          </cell>
          <cell r="H1543">
            <v>0</v>
          </cell>
          <cell r="J1543">
            <v>152344</v>
          </cell>
          <cell r="K1543">
            <v>0</v>
          </cell>
        </row>
        <row r="1544">
          <cell r="E1544" t="str">
            <v>666-20160104-102-103</v>
          </cell>
          <cell r="F1544" t="str">
            <v>Office Utilities &amp; Others</v>
          </cell>
          <cell r="G1544">
            <v>215029.31</v>
          </cell>
          <cell r="H1544">
            <v>0</v>
          </cell>
          <cell r="J1544">
            <v>0</v>
          </cell>
          <cell r="K1544">
            <v>0</v>
          </cell>
        </row>
        <row r="1545">
          <cell r="E1545" t="str">
            <v>777-20160104-102-103</v>
          </cell>
          <cell r="F1545" t="str">
            <v>Office Utilities &amp; Others</v>
          </cell>
          <cell r="G1545">
            <v>136637.44</v>
          </cell>
          <cell r="H1545">
            <v>0</v>
          </cell>
          <cell r="J1545">
            <v>0</v>
          </cell>
          <cell r="K1545">
            <v>0</v>
          </cell>
        </row>
        <row r="1546">
          <cell r="E1546" t="str">
            <v>555-20160201-104-103</v>
          </cell>
          <cell r="F1546" t="str">
            <v>External Audit</v>
          </cell>
          <cell r="G1546">
            <v>586948.5</v>
          </cell>
          <cell r="H1546">
            <v>0</v>
          </cell>
          <cell r="J1546">
            <v>1581528</v>
          </cell>
          <cell r="K1546">
            <v>0</v>
          </cell>
        </row>
        <row r="1547">
          <cell r="E1547" t="str">
            <v>666-20160201-104-103</v>
          </cell>
          <cell r="F1547" t="str">
            <v>External Audit</v>
          </cell>
          <cell r="G1547">
            <v>273964.5</v>
          </cell>
          <cell r="H1547">
            <v>0</v>
          </cell>
          <cell r="J1547">
            <v>523341</v>
          </cell>
          <cell r="K1547">
            <v>0</v>
          </cell>
        </row>
        <row r="1548">
          <cell r="E1548" t="str">
            <v>777-20160201-104-103</v>
          </cell>
          <cell r="F1548" t="str">
            <v>External Audit</v>
          </cell>
          <cell r="G1548">
            <v>174087</v>
          </cell>
          <cell r="H1548">
            <v>0</v>
          </cell>
          <cell r="J1548">
            <v>373752</v>
          </cell>
          <cell r="K1548">
            <v>0</v>
          </cell>
        </row>
        <row r="1549">
          <cell r="E1549" t="str">
            <v>555-20160202-102-103</v>
          </cell>
          <cell r="F1549" t="str">
            <v>System Review &amp; Process</v>
          </cell>
          <cell r="G1549">
            <v>1698979.94</v>
          </cell>
          <cell r="H1549">
            <v>0</v>
          </cell>
          <cell r="J1549">
            <v>5521086</v>
          </cell>
          <cell r="K1549">
            <v>0</v>
          </cell>
        </row>
        <row r="1550">
          <cell r="E1550" t="str">
            <v>666-20160202-102-103</v>
          </cell>
          <cell r="F1550" t="str">
            <v>System Review &amp; Process</v>
          </cell>
          <cell r="G1550">
            <v>793017.09</v>
          </cell>
          <cell r="H1550">
            <v>0</v>
          </cell>
          <cell r="J1550">
            <v>0</v>
          </cell>
          <cell r="K1550">
            <v>0</v>
          </cell>
        </row>
        <row r="1551">
          <cell r="E1551" t="str">
            <v>777-20160202-102-103</v>
          </cell>
          <cell r="F1551" t="str">
            <v>System Review &amp; Process</v>
          </cell>
          <cell r="G1551">
            <v>503911.88</v>
          </cell>
          <cell r="H1551">
            <v>0</v>
          </cell>
          <cell r="J1551">
            <v>0</v>
          </cell>
          <cell r="K1551">
            <v>0</v>
          </cell>
        </row>
        <row r="1552">
          <cell r="E1552" t="str">
            <v>555-20160301-102-103</v>
          </cell>
          <cell r="F1552" t="str">
            <v>Outsourced Internal Audit</v>
          </cell>
          <cell r="G1552">
            <v>2296435.73</v>
          </cell>
          <cell r="H1552">
            <v>0</v>
          </cell>
          <cell r="J1552">
            <v>0</v>
          </cell>
          <cell r="K1552">
            <v>0</v>
          </cell>
        </row>
        <row r="1553">
          <cell r="E1553" t="str">
            <v>666-20160301-102-103</v>
          </cell>
          <cell r="F1553" t="str">
            <v>Outsourced Internal Audit</v>
          </cell>
          <cell r="G1553">
            <v>1071885.97</v>
          </cell>
          <cell r="H1553">
            <v>0</v>
          </cell>
          <cell r="J1553">
            <v>0</v>
          </cell>
          <cell r="K1553">
            <v>0</v>
          </cell>
        </row>
        <row r="1554">
          <cell r="E1554" t="str">
            <v>777-20160301-102-103</v>
          </cell>
          <cell r="F1554" t="str">
            <v>Outsourced Internal Audit</v>
          </cell>
          <cell r="G1554">
            <v>681115.3</v>
          </cell>
          <cell r="H1554">
            <v>0</v>
          </cell>
          <cell r="J1554">
            <v>0</v>
          </cell>
          <cell r="K1554">
            <v>0</v>
          </cell>
        </row>
        <row r="1555">
          <cell r="E1555" t="str">
            <v>555-20160404-102-103</v>
          </cell>
          <cell r="F1555" t="str">
            <v>Calendar</v>
          </cell>
          <cell r="G1555">
            <v>1453420.59</v>
          </cell>
          <cell r="H1555">
            <v>0</v>
          </cell>
          <cell r="J1555">
            <v>0</v>
          </cell>
          <cell r="K1555">
            <v>0</v>
          </cell>
        </row>
        <row r="1556">
          <cell r="E1556" t="str">
            <v>666-20160404-102-103</v>
          </cell>
          <cell r="F1556" t="str">
            <v>Calendar</v>
          </cell>
          <cell r="G1556">
            <v>678399.63</v>
          </cell>
          <cell r="H1556">
            <v>0</v>
          </cell>
          <cell r="J1556">
            <v>0</v>
          </cell>
          <cell r="K1556">
            <v>0</v>
          </cell>
        </row>
        <row r="1557">
          <cell r="E1557" t="str">
            <v>777-20160404-102-103</v>
          </cell>
          <cell r="F1557" t="str">
            <v>Calendar</v>
          </cell>
          <cell r="G1557">
            <v>431079.78</v>
          </cell>
          <cell r="H1557">
            <v>0</v>
          </cell>
          <cell r="J1557">
            <v>0</v>
          </cell>
          <cell r="K1557">
            <v>0</v>
          </cell>
        </row>
        <row r="1558">
          <cell r="E1558" t="str">
            <v>555-20160406-102-103</v>
          </cell>
          <cell r="F1558" t="str">
            <v>Company Newsletter</v>
          </cell>
          <cell r="G1558">
            <v>7077.4</v>
          </cell>
          <cell r="H1558">
            <v>0</v>
          </cell>
          <cell r="J1558">
            <v>0</v>
          </cell>
          <cell r="K1558">
            <v>0</v>
          </cell>
        </row>
        <row r="1559">
          <cell r="E1559" t="str">
            <v>666-20160406-102-103</v>
          </cell>
          <cell r="F1559" t="str">
            <v>Company Newsletter</v>
          </cell>
          <cell r="G1559">
            <v>3303.46</v>
          </cell>
          <cell r="H1559">
            <v>0</v>
          </cell>
          <cell r="J1559">
            <v>0</v>
          </cell>
          <cell r="K1559">
            <v>0</v>
          </cell>
        </row>
        <row r="1560">
          <cell r="E1560" t="str">
            <v>777-20160406-102-103</v>
          </cell>
          <cell r="F1560" t="str">
            <v>Company Newsletter</v>
          </cell>
          <cell r="G1560">
            <v>2099.14</v>
          </cell>
          <cell r="H1560">
            <v>0</v>
          </cell>
          <cell r="J1560">
            <v>0</v>
          </cell>
          <cell r="K1560">
            <v>0</v>
          </cell>
        </row>
        <row r="1561">
          <cell r="E1561" t="str">
            <v>555-20160701-102-103</v>
          </cell>
          <cell r="F1561" t="str">
            <v>Hardware / Software Maintenance</v>
          </cell>
          <cell r="G1561">
            <v>15481.83</v>
          </cell>
          <cell r="H1561">
            <v>0</v>
          </cell>
          <cell r="J1561">
            <v>8600</v>
          </cell>
          <cell r="K1561">
            <v>0</v>
          </cell>
        </row>
        <row r="1562">
          <cell r="E1562" t="str">
            <v>666-20160701-102-103</v>
          </cell>
          <cell r="F1562" t="str">
            <v>Hardware / Software Maintenance</v>
          </cell>
          <cell r="G1562">
            <v>7226.31</v>
          </cell>
          <cell r="H1562">
            <v>0</v>
          </cell>
          <cell r="J1562">
            <v>0</v>
          </cell>
          <cell r="K1562">
            <v>0</v>
          </cell>
        </row>
        <row r="1563">
          <cell r="E1563" t="str">
            <v>777-20160701-102-103</v>
          </cell>
          <cell r="F1563" t="str">
            <v>Hardware / Software Maintenance</v>
          </cell>
          <cell r="G1563">
            <v>4591.8599999999997</v>
          </cell>
          <cell r="H1563">
            <v>0</v>
          </cell>
          <cell r="J1563">
            <v>0</v>
          </cell>
          <cell r="K1563">
            <v>0</v>
          </cell>
        </row>
        <row r="1564">
          <cell r="E1564" t="str">
            <v>555-20160701-103-103</v>
          </cell>
          <cell r="F1564" t="str">
            <v>Hardware / Software Maintenance</v>
          </cell>
          <cell r="G1564">
            <v>5671</v>
          </cell>
          <cell r="H1564">
            <v>0</v>
          </cell>
          <cell r="J1564">
            <v>4945</v>
          </cell>
          <cell r="K1564">
            <v>0</v>
          </cell>
        </row>
        <row r="1565">
          <cell r="E1565" t="str">
            <v>666-20160701-103-103</v>
          </cell>
          <cell r="F1565" t="str">
            <v>Hardware / Software Maintenance</v>
          </cell>
          <cell r="G1565">
            <v>2647</v>
          </cell>
          <cell r="H1565">
            <v>0</v>
          </cell>
          <cell r="J1565">
            <v>0</v>
          </cell>
          <cell r="K1565">
            <v>0</v>
          </cell>
        </row>
        <row r="1566">
          <cell r="E1566" t="str">
            <v>777-20160701-103-103</v>
          </cell>
          <cell r="F1566" t="str">
            <v>Hardware / Software Maintenance</v>
          </cell>
          <cell r="G1566">
            <v>1682</v>
          </cell>
          <cell r="H1566">
            <v>0</v>
          </cell>
          <cell r="J1566">
            <v>0</v>
          </cell>
          <cell r="K1566">
            <v>0</v>
          </cell>
        </row>
        <row r="1567">
          <cell r="E1567" t="str">
            <v>555-20160701-104-103</v>
          </cell>
          <cell r="F1567" t="str">
            <v>Hardware / Software Maintenance</v>
          </cell>
          <cell r="G1567">
            <v>88325.82</v>
          </cell>
          <cell r="H1567">
            <v>0</v>
          </cell>
          <cell r="J1567">
            <v>161298.42000000001</v>
          </cell>
          <cell r="K1567">
            <v>0</v>
          </cell>
        </row>
        <row r="1568">
          <cell r="E1568" t="str">
            <v>666-20160701-104-103</v>
          </cell>
          <cell r="F1568" t="str">
            <v>Hardware / Software Maintenance</v>
          </cell>
          <cell r="G1568">
            <v>41227.019999999997</v>
          </cell>
          <cell r="H1568">
            <v>0</v>
          </cell>
          <cell r="J1568">
            <v>0</v>
          </cell>
          <cell r="K1568">
            <v>0</v>
          </cell>
        </row>
        <row r="1569">
          <cell r="E1569" t="str">
            <v>777-20160701-104-103</v>
          </cell>
          <cell r="F1569" t="str">
            <v>Hardware / Software Maintenance</v>
          </cell>
          <cell r="G1569">
            <v>26197.15</v>
          </cell>
          <cell r="H1569">
            <v>0</v>
          </cell>
          <cell r="J1569">
            <v>0</v>
          </cell>
          <cell r="K1569">
            <v>0</v>
          </cell>
        </row>
        <row r="1570">
          <cell r="E1570" t="str">
            <v>555-20160701-105-103</v>
          </cell>
          <cell r="F1570" t="str">
            <v>Hardware / Software Maintenance</v>
          </cell>
          <cell r="G1570">
            <v>142716.39000000001</v>
          </cell>
          <cell r="H1570">
            <v>0</v>
          </cell>
          <cell r="J1570">
            <v>398512</v>
          </cell>
          <cell r="K1570">
            <v>0</v>
          </cell>
        </row>
        <row r="1571">
          <cell r="E1571" t="str">
            <v>666-20160701-105-103</v>
          </cell>
          <cell r="F1571" t="str">
            <v>Hardware / Software Maintenance</v>
          </cell>
          <cell r="G1571">
            <v>66614.399999999994</v>
          </cell>
          <cell r="H1571">
            <v>0</v>
          </cell>
          <cell r="J1571">
            <v>0</v>
          </cell>
          <cell r="K1571">
            <v>0</v>
          </cell>
        </row>
        <row r="1572">
          <cell r="E1572" t="str">
            <v>777-20160701-105-103</v>
          </cell>
          <cell r="F1572" t="str">
            <v>Hardware / Software Maintenance</v>
          </cell>
          <cell r="G1572">
            <v>42329.21</v>
          </cell>
          <cell r="H1572">
            <v>0</v>
          </cell>
          <cell r="J1572">
            <v>0</v>
          </cell>
          <cell r="K1572">
            <v>0</v>
          </cell>
        </row>
        <row r="1573">
          <cell r="E1573" t="str">
            <v>555-20162301-102-103</v>
          </cell>
          <cell r="F1573" t="str">
            <v>Security Services</v>
          </cell>
          <cell r="G1573">
            <v>526389.68000000005</v>
          </cell>
          <cell r="H1573">
            <v>0</v>
          </cell>
          <cell r="J1573">
            <v>229158</v>
          </cell>
          <cell r="K1573">
            <v>0</v>
          </cell>
        </row>
        <row r="1574">
          <cell r="E1574" t="str">
            <v>666-20162301-102-103</v>
          </cell>
          <cell r="F1574" t="str">
            <v>Security Services</v>
          </cell>
          <cell r="G1574">
            <v>245698.03</v>
          </cell>
          <cell r="H1574">
            <v>0</v>
          </cell>
          <cell r="J1574">
            <v>0</v>
          </cell>
          <cell r="K1574">
            <v>0</v>
          </cell>
        </row>
        <row r="1575">
          <cell r="E1575" t="str">
            <v>777-20162301-102-103</v>
          </cell>
          <cell r="F1575" t="str">
            <v>Security Services</v>
          </cell>
          <cell r="G1575">
            <v>156125.46</v>
          </cell>
          <cell r="H1575">
            <v>0</v>
          </cell>
          <cell r="J1575">
            <v>0</v>
          </cell>
          <cell r="K1575">
            <v>0</v>
          </cell>
        </row>
        <row r="1576">
          <cell r="E1576" t="str">
            <v>555-20162701-102-103</v>
          </cell>
          <cell r="F1576" t="str">
            <v>Vehicle Repair &amp; Others</v>
          </cell>
          <cell r="G1576">
            <v>387813.61</v>
          </cell>
          <cell r="H1576">
            <v>0</v>
          </cell>
          <cell r="J1576">
            <v>449646</v>
          </cell>
          <cell r="K1576">
            <v>0</v>
          </cell>
        </row>
        <row r="1577">
          <cell r="E1577" t="str">
            <v>666-20162701-102-103</v>
          </cell>
          <cell r="F1577" t="str">
            <v>Vehicle Repair &amp; Others</v>
          </cell>
          <cell r="G1577">
            <v>181016.15</v>
          </cell>
          <cell r="H1577">
            <v>0</v>
          </cell>
          <cell r="J1577">
            <v>0</v>
          </cell>
          <cell r="K1577">
            <v>0</v>
          </cell>
        </row>
        <row r="1578">
          <cell r="E1578" t="str">
            <v>777-20162701-102-103</v>
          </cell>
          <cell r="F1578" t="str">
            <v>Vehicle Repair &amp; Others</v>
          </cell>
          <cell r="G1578">
            <v>115024.24</v>
          </cell>
          <cell r="H1578">
            <v>0</v>
          </cell>
          <cell r="J1578">
            <v>0</v>
          </cell>
          <cell r="K1578">
            <v>0</v>
          </cell>
        </row>
        <row r="1579">
          <cell r="E1579" t="str">
            <v>555-20162701-103-103</v>
          </cell>
          <cell r="F1579" t="str">
            <v>Vehicle Repair &amp; Others</v>
          </cell>
          <cell r="G1579">
            <v>256542.43</v>
          </cell>
          <cell r="H1579">
            <v>0</v>
          </cell>
          <cell r="J1579">
            <v>263716</v>
          </cell>
          <cell r="K1579">
            <v>0</v>
          </cell>
        </row>
        <row r="1580">
          <cell r="E1580" t="str">
            <v>666-20162701-103-103</v>
          </cell>
          <cell r="F1580" t="str">
            <v>Vehicle Repair &amp; Others</v>
          </cell>
          <cell r="G1580">
            <v>119743.93</v>
          </cell>
          <cell r="H1580">
            <v>0</v>
          </cell>
          <cell r="J1580">
            <v>0</v>
          </cell>
          <cell r="K1580">
            <v>0</v>
          </cell>
        </row>
        <row r="1581">
          <cell r="E1581" t="str">
            <v>777-20162701-103-103</v>
          </cell>
          <cell r="F1581" t="str">
            <v>Vehicle Repair &amp; Others</v>
          </cell>
          <cell r="G1581">
            <v>76089.64</v>
          </cell>
          <cell r="H1581">
            <v>0</v>
          </cell>
          <cell r="J1581">
            <v>0</v>
          </cell>
          <cell r="K1581">
            <v>0</v>
          </cell>
        </row>
        <row r="1582">
          <cell r="E1582" t="str">
            <v>555-20162701-104-103</v>
          </cell>
          <cell r="F1582" t="str">
            <v>Vehicle Repair &amp; Others</v>
          </cell>
          <cell r="G1582">
            <v>134726.51999999999</v>
          </cell>
          <cell r="H1582">
            <v>0</v>
          </cell>
          <cell r="J1582">
            <v>123697</v>
          </cell>
          <cell r="K1582">
            <v>0</v>
          </cell>
        </row>
        <row r="1583">
          <cell r="E1583" t="str">
            <v>666-20162701-104-103</v>
          </cell>
          <cell r="F1583" t="str">
            <v>Vehicle Repair &amp; Others</v>
          </cell>
          <cell r="G1583">
            <v>62885.04</v>
          </cell>
          <cell r="H1583">
            <v>0</v>
          </cell>
          <cell r="J1583">
            <v>0</v>
          </cell>
          <cell r="K1583">
            <v>0</v>
          </cell>
        </row>
        <row r="1584">
          <cell r="E1584" t="str">
            <v>777-20162701-104-103</v>
          </cell>
          <cell r="F1584" t="str">
            <v>Vehicle Repair &amp; Others</v>
          </cell>
          <cell r="G1584">
            <v>39959.440000000002</v>
          </cell>
          <cell r="H1584">
            <v>0</v>
          </cell>
          <cell r="J1584">
            <v>0</v>
          </cell>
          <cell r="K1584">
            <v>0</v>
          </cell>
        </row>
        <row r="1585">
          <cell r="E1585" t="str">
            <v>555-20162701-106-103</v>
          </cell>
          <cell r="F1585" t="str">
            <v>Vehicle Repair &amp; Others</v>
          </cell>
          <cell r="G1585">
            <v>22712.35</v>
          </cell>
          <cell r="H1585">
            <v>0</v>
          </cell>
          <cell r="J1585">
            <v>19896</v>
          </cell>
          <cell r="K1585">
            <v>0</v>
          </cell>
        </row>
        <row r="1586">
          <cell r="E1586" t="str">
            <v>666-20162701-106-103</v>
          </cell>
          <cell r="F1586" t="str">
            <v>Vehicle Repair &amp; Others</v>
          </cell>
          <cell r="G1586">
            <v>10601.24</v>
          </cell>
          <cell r="H1586">
            <v>0</v>
          </cell>
          <cell r="J1586">
            <v>0</v>
          </cell>
          <cell r="K1586">
            <v>0</v>
          </cell>
        </row>
        <row r="1587">
          <cell r="E1587" t="str">
            <v>777-20162701-106-103</v>
          </cell>
          <cell r="F1587" t="str">
            <v>Vehicle Repair &amp; Others</v>
          </cell>
          <cell r="G1587">
            <v>6736.41</v>
          </cell>
          <cell r="H1587">
            <v>0</v>
          </cell>
          <cell r="J1587">
            <v>0</v>
          </cell>
          <cell r="K1587">
            <v>0</v>
          </cell>
        </row>
        <row r="1588">
          <cell r="E1588" t="str">
            <v>555-20162801-102-103</v>
          </cell>
          <cell r="F1588" t="str">
            <v>Others Repair and Maintenance</v>
          </cell>
          <cell r="G1588">
            <v>400404.36</v>
          </cell>
          <cell r="H1588">
            <v>0</v>
          </cell>
          <cell r="J1588">
            <v>790137</v>
          </cell>
          <cell r="K1588">
            <v>0</v>
          </cell>
        </row>
        <row r="1589">
          <cell r="E1589" t="str">
            <v>666-20162801-102-103</v>
          </cell>
          <cell r="F1589" t="str">
            <v>Others Repair and Maintenance</v>
          </cell>
          <cell r="G1589">
            <v>186893.02</v>
          </cell>
          <cell r="H1589">
            <v>0</v>
          </cell>
          <cell r="J1589">
            <v>15000</v>
          </cell>
          <cell r="K1589">
            <v>0</v>
          </cell>
        </row>
        <row r="1590">
          <cell r="E1590" t="str">
            <v>777-20162801-102-103</v>
          </cell>
          <cell r="F1590" t="str">
            <v>Others Repair and Maintenance</v>
          </cell>
          <cell r="G1590">
            <v>118758.62</v>
          </cell>
          <cell r="H1590">
            <v>0</v>
          </cell>
          <cell r="J1590">
            <v>0</v>
          </cell>
          <cell r="K1590">
            <v>0</v>
          </cell>
        </row>
        <row r="1591">
          <cell r="E1591" t="str">
            <v>555-20162801-103-103</v>
          </cell>
          <cell r="F1591" t="str">
            <v>Others Repair and Maintenance</v>
          </cell>
          <cell r="G1591">
            <v>82646.880000000005</v>
          </cell>
          <cell r="H1591">
            <v>0</v>
          </cell>
          <cell r="J1591">
            <v>27975</v>
          </cell>
          <cell r="K1591">
            <v>0</v>
          </cell>
        </row>
        <row r="1592">
          <cell r="E1592" t="str">
            <v>666-20162801-103-103</v>
          </cell>
          <cell r="F1592" t="str">
            <v>Others Repair and Maintenance</v>
          </cell>
          <cell r="G1592">
            <v>38576.32</v>
          </cell>
          <cell r="H1592">
            <v>0</v>
          </cell>
          <cell r="J1592">
            <v>0</v>
          </cell>
          <cell r="K1592">
            <v>0</v>
          </cell>
        </row>
        <row r="1593">
          <cell r="E1593" t="str">
            <v>777-20162801-103-103</v>
          </cell>
          <cell r="F1593" t="str">
            <v>Others Repair and Maintenance</v>
          </cell>
          <cell r="G1593">
            <v>24512.799999999999</v>
          </cell>
          <cell r="H1593">
            <v>0</v>
          </cell>
          <cell r="J1593">
            <v>0</v>
          </cell>
          <cell r="K1593">
            <v>0</v>
          </cell>
        </row>
        <row r="1594">
          <cell r="E1594" t="str">
            <v>555-20162801-104-103</v>
          </cell>
          <cell r="F1594" t="str">
            <v>Others Repair and Maintenance</v>
          </cell>
          <cell r="G1594">
            <v>4325.84</v>
          </cell>
          <cell r="H1594">
            <v>0</v>
          </cell>
          <cell r="J1594">
            <v>20950</v>
          </cell>
          <cell r="K1594">
            <v>0</v>
          </cell>
        </row>
        <row r="1595">
          <cell r="E1595" t="str">
            <v>666-20162801-104-103</v>
          </cell>
          <cell r="F1595" t="str">
            <v>Others Repair and Maintenance</v>
          </cell>
          <cell r="G1595">
            <v>2019.13</v>
          </cell>
          <cell r="H1595">
            <v>0</v>
          </cell>
          <cell r="J1595">
            <v>0</v>
          </cell>
          <cell r="K1595">
            <v>0</v>
          </cell>
        </row>
        <row r="1596">
          <cell r="E1596" t="str">
            <v>777-20162801-104-103</v>
          </cell>
          <cell r="F1596" t="str">
            <v>Others Repair and Maintenance</v>
          </cell>
          <cell r="G1596">
            <v>1283.03</v>
          </cell>
          <cell r="H1596">
            <v>0</v>
          </cell>
          <cell r="J1596">
            <v>0</v>
          </cell>
          <cell r="K1596">
            <v>0</v>
          </cell>
        </row>
        <row r="1597">
          <cell r="E1597" t="str">
            <v>555-20162801-105-103</v>
          </cell>
          <cell r="F1597" t="str">
            <v>Others Repair and Maintenance</v>
          </cell>
          <cell r="G1597">
            <v>1247.6199999999999</v>
          </cell>
          <cell r="H1597">
            <v>0</v>
          </cell>
          <cell r="J1597">
            <v>21430</v>
          </cell>
          <cell r="K1597">
            <v>0</v>
          </cell>
        </row>
        <row r="1598">
          <cell r="E1598" t="str">
            <v>666-20162801-105-103</v>
          </cell>
          <cell r="F1598" t="str">
            <v>Others Repair and Maintenance</v>
          </cell>
          <cell r="G1598">
            <v>582.34</v>
          </cell>
          <cell r="H1598">
            <v>0</v>
          </cell>
          <cell r="J1598">
            <v>0</v>
          </cell>
          <cell r="K1598">
            <v>0</v>
          </cell>
        </row>
        <row r="1599">
          <cell r="E1599" t="str">
            <v>777-20162801-105-103</v>
          </cell>
          <cell r="F1599" t="str">
            <v>Others Repair and Maintenance</v>
          </cell>
          <cell r="G1599">
            <v>370.04</v>
          </cell>
          <cell r="H1599">
            <v>0</v>
          </cell>
          <cell r="J1599">
            <v>3500</v>
          </cell>
          <cell r="K1599">
            <v>0</v>
          </cell>
        </row>
        <row r="1600">
          <cell r="E1600" t="str">
            <v>555-20162801-106-103</v>
          </cell>
          <cell r="F1600" t="str">
            <v>Others Repair and Maintenance</v>
          </cell>
          <cell r="G1600">
            <v>10689.83</v>
          </cell>
          <cell r="H1600">
            <v>0</v>
          </cell>
          <cell r="J1600">
            <v>6360</v>
          </cell>
          <cell r="K1600">
            <v>0</v>
          </cell>
        </row>
        <row r="1601">
          <cell r="E1601" t="str">
            <v>666-20162801-106-103</v>
          </cell>
          <cell r="F1601" t="str">
            <v>Others Repair and Maintenance</v>
          </cell>
          <cell r="G1601">
            <v>4989.6000000000004</v>
          </cell>
          <cell r="H1601">
            <v>0</v>
          </cell>
          <cell r="J1601">
            <v>0</v>
          </cell>
          <cell r="K1601">
            <v>0</v>
          </cell>
        </row>
        <row r="1602">
          <cell r="E1602" t="str">
            <v>777-20162801-106-103</v>
          </cell>
          <cell r="F1602" t="str">
            <v>Others Repair and Maintenance</v>
          </cell>
          <cell r="G1602">
            <v>3170.57</v>
          </cell>
          <cell r="H1602">
            <v>0</v>
          </cell>
          <cell r="J1602">
            <v>0</v>
          </cell>
          <cell r="K1602">
            <v>0</v>
          </cell>
        </row>
        <row r="1603">
          <cell r="E1603" t="str">
            <v>555-20170201-102-103</v>
          </cell>
          <cell r="F1603" t="str">
            <v>Computer Hardware Maintenance</v>
          </cell>
          <cell r="G1603">
            <v>3289.18</v>
          </cell>
          <cell r="H1603">
            <v>0</v>
          </cell>
          <cell r="J1603">
            <v>0</v>
          </cell>
          <cell r="K1603">
            <v>0</v>
          </cell>
        </row>
        <row r="1604">
          <cell r="E1604" t="str">
            <v>666-20170201-102-103</v>
          </cell>
          <cell r="F1604" t="str">
            <v>Computer Hardware Maintenance</v>
          </cell>
          <cell r="G1604">
            <v>1535.26</v>
          </cell>
          <cell r="H1604">
            <v>0</v>
          </cell>
          <cell r="J1604">
            <v>0</v>
          </cell>
          <cell r="K1604">
            <v>0</v>
          </cell>
        </row>
        <row r="1605">
          <cell r="E1605" t="str">
            <v>777-20170201-102-103</v>
          </cell>
          <cell r="F1605" t="str">
            <v>Computer Hardware Maintenance</v>
          </cell>
          <cell r="G1605">
            <v>975.56</v>
          </cell>
          <cell r="H1605">
            <v>0</v>
          </cell>
          <cell r="J1605">
            <v>0</v>
          </cell>
          <cell r="K1605">
            <v>0</v>
          </cell>
        </row>
        <row r="1606">
          <cell r="E1606" t="str">
            <v>555-20170201-103-103</v>
          </cell>
          <cell r="F1606" t="str">
            <v>Computer Hardware Maintenance</v>
          </cell>
          <cell r="G1606">
            <v>1984.85</v>
          </cell>
          <cell r="H1606">
            <v>0</v>
          </cell>
          <cell r="J1606">
            <v>0</v>
          </cell>
          <cell r="K1606">
            <v>0</v>
          </cell>
        </row>
        <row r="1607">
          <cell r="E1607" t="str">
            <v>666-20170201-103-103</v>
          </cell>
          <cell r="F1607" t="str">
            <v>Computer Hardware Maintenance</v>
          </cell>
          <cell r="G1607">
            <v>926.45</v>
          </cell>
          <cell r="H1607">
            <v>0</v>
          </cell>
          <cell r="J1607">
            <v>0</v>
          </cell>
          <cell r="K1607">
            <v>0</v>
          </cell>
        </row>
        <row r="1608">
          <cell r="E1608" t="str">
            <v>777-20170201-103-103</v>
          </cell>
          <cell r="F1608" t="str">
            <v>Computer Hardware Maintenance</v>
          </cell>
          <cell r="G1608">
            <v>588.70000000000005</v>
          </cell>
          <cell r="H1608">
            <v>0</v>
          </cell>
          <cell r="J1608">
            <v>0</v>
          </cell>
          <cell r="K1608">
            <v>0</v>
          </cell>
        </row>
        <row r="1609">
          <cell r="E1609" t="str">
            <v>555-20170201-105-103</v>
          </cell>
          <cell r="F1609" t="str">
            <v>Computer Hardware Maintenance</v>
          </cell>
          <cell r="G1609">
            <v>47778.17</v>
          </cell>
          <cell r="H1609">
            <v>0</v>
          </cell>
          <cell r="J1609">
            <v>6350</v>
          </cell>
          <cell r="K1609">
            <v>0</v>
          </cell>
        </row>
        <row r="1610">
          <cell r="E1610" t="str">
            <v>666-20170201-105-103</v>
          </cell>
          <cell r="F1610" t="str">
            <v>Computer Hardware Maintenance</v>
          </cell>
          <cell r="G1610">
            <v>22300.98</v>
          </cell>
          <cell r="H1610">
            <v>0</v>
          </cell>
          <cell r="J1610">
            <v>0</v>
          </cell>
          <cell r="K1610">
            <v>0</v>
          </cell>
        </row>
        <row r="1611">
          <cell r="E1611" t="str">
            <v>777-20170201-105-103</v>
          </cell>
          <cell r="F1611" t="str">
            <v>Computer Hardware Maintenance</v>
          </cell>
          <cell r="G1611">
            <v>14170.85</v>
          </cell>
          <cell r="H1611">
            <v>0</v>
          </cell>
          <cell r="J1611">
            <v>0</v>
          </cell>
          <cell r="K1611">
            <v>0</v>
          </cell>
        </row>
        <row r="1612">
          <cell r="E1612" t="str">
            <v>555-20030101-105-104</v>
          </cell>
          <cell r="F1612" t="str">
            <v>Diesel</v>
          </cell>
          <cell r="G1612">
            <v>512393.28</v>
          </cell>
          <cell r="H1612">
            <v>0</v>
          </cell>
          <cell r="J1612">
            <v>1606979.5</v>
          </cell>
          <cell r="K1612">
            <v>0</v>
          </cell>
        </row>
        <row r="1613">
          <cell r="E1613" t="str">
            <v>666-20030101-105-104</v>
          </cell>
          <cell r="F1613" t="str">
            <v>Diesel</v>
          </cell>
          <cell r="G1613">
            <v>239165.05</v>
          </cell>
          <cell r="H1613">
            <v>0</v>
          </cell>
          <cell r="J1613">
            <v>0</v>
          </cell>
          <cell r="K1613">
            <v>0</v>
          </cell>
        </row>
        <row r="1614">
          <cell r="E1614" t="str">
            <v>777-20030101-105-104</v>
          </cell>
          <cell r="F1614" t="str">
            <v>Diesel</v>
          </cell>
          <cell r="G1614">
            <v>151974.17000000001</v>
          </cell>
          <cell r="H1614">
            <v>0</v>
          </cell>
          <cell r="J1614">
            <v>0</v>
          </cell>
          <cell r="K1614">
            <v>0</v>
          </cell>
        </row>
        <row r="1615">
          <cell r="E1615" t="str">
            <v>555-20030201-102-104</v>
          </cell>
          <cell r="F1615" t="str">
            <v>Gasoline</v>
          </cell>
          <cell r="G1615">
            <v>308309.02</v>
          </cell>
          <cell r="H1615">
            <v>0</v>
          </cell>
          <cell r="J1615">
            <v>554695</v>
          </cell>
          <cell r="K1615">
            <v>0</v>
          </cell>
        </row>
        <row r="1616">
          <cell r="E1616" t="str">
            <v>666-20030201-102-104</v>
          </cell>
          <cell r="F1616" t="str">
            <v>Gasoline</v>
          </cell>
          <cell r="G1616">
            <v>143906.54</v>
          </cell>
          <cell r="H1616">
            <v>0</v>
          </cell>
          <cell r="J1616">
            <v>0</v>
          </cell>
          <cell r="K1616">
            <v>0</v>
          </cell>
        </row>
        <row r="1617">
          <cell r="E1617" t="str">
            <v>777-20030201-102-104</v>
          </cell>
          <cell r="F1617" t="str">
            <v>Gasoline</v>
          </cell>
          <cell r="G1617">
            <v>91443.44</v>
          </cell>
          <cell r="H1617">
            <v>0</v>
          </cell>
          <cell r="J1617">
            <v>0</v>
          </cell>
          <cell r="K1617">
            <v>0</v>
          </cell>
        </row>
        <row r="1618">
          <cell r="E1618" t="str">
            <v>555-20030201-103-104</v>
          </cell>
          <cell r="F1618" t="str">
            <v>Gasoline</v>
          </cell>
          <cell r="G1618">
            <v>119008.21</v>
          </cell>
          <cell r="H1618">
            <v>0</v>
          </cell>
          <cell r="J1618">
            <v>188229</v>
          </cell>
          <cell r="K1618">
            <v>0</v>
          </cell>
        </row>
        <row r="1619">
          <cell r="E1619" t="str">
            <v>666-20030201-103-104</v>
          </cell>
          <cell r="F1619" t="str">
            <v>Gasoline</v>
          </cell>
          <cell r="G1619">
            <v>55548.35</v>
          </cell>
          <cell r="H1619">
            <v>0</v>
          </cell>
          <cell r="J1619">
            <v>0</v>
          </cell>
          <cell r="K1619">
            <v>0</v>
          </cell>
        </row>
        <row r="1620">
          <cell r="E1620" t="str">
            <v>777-20030201-103-104</v>
          </cell>
          <cell r="F1620" t="str">
            <v>Gasoline</v>
          </cell>
          <cell r="G1620">
            <v>35297.440000000002</v>
          </cell>
          <cell r="H1620">
            <v>0</v>
          </cell>
          <cell r="J1620">
            <v>0</v>
          </cell>
          <cell r="K1620">
            <v>0</v>
          </cell>
        </row>
        <row r="1621">
          <cell r="E1621" t="str">
            <v>555-20030201-104-104</v>
          </cell>
          <cell r="F1621" t="str">
            <v>Gasoline</v>
          </cell>
          <cell r="G1621">
            <v>74708.06</v>
          </cell>
          <cell r="H1621">
            <v>0</v>
          </cell>
          <cell r="J1621">
            <v>207104</v>
          </cell>
          <cell r="K1621">
            <v>0</v>
          </cell>
        </row>
        <row r="1622">
          <cell r="E1622" t="str">
            <v>666-20030201-104-104</v>
          </cell>
          <cell r="F1622" t="str">
            <v>Gasoline</v>
          </cell>
          <cell r="G1622">
            <v>34870.78</v>
          </cell>
          <cell r="H1622">
            <v>0</v>
          </cell>
          <cell r="J1622">
            <v>0</v>
          </cell>
          <cell r="K1622">
            <v>0</v>
          </cell>
        </row>
        <row r="1623">
          <cell r="E1623" t="str">
            <v>777-20030201-104-104</v>
          </cell>
          <cell r="F1623" t="str">
            <v>Gasoline</v>
          </cell>
          <cell r="G1623">
            <v>22158.16</v>
          </cell>
          <cell r="H1623">
            <v>0</v>
          </cell>
          <cell r="J1623">
            <v>0</v>
          </cell>
          <cell r="K1623">
            <v>0</v>
          </cell>
        </row>
        <row r="1624">
          <cell r="E1624" t="str">
            <v>555-20030201-106-104</v>
          </cell>
          <cell r="F1624" t="str">
            <v>Gasoline</v>
          </cell>
          <cell r="G1624">
            <v>10049.58</v>
          </cell>
          <cell r="H1624">
            <v>0</v>
          </cell>
          <cell r="J1624">
            <v>0</v>
          </cell>
          <cell r="K1624">
            <v>0</v>
          </cell>
        </row>
        <row r="1625">
          <cell r="E1625" t="str">
            <v>666-20030201-106-104</v>
          </cell>
          <cell r="F1625" t="str">
            <v>Gasoline</v>
          </cell>
          <cell r="G1625">
            <v>4690.75</v>
          </cell>
          <cell r="H1625">
            <v>0</v>
          </cell>
          <cell r="J1625">
            <v>0</v>
          </cell>
          <cell r="K1625">
            <v>0</v>
          </cell>
        </row>
        <row r="1626">
          <cell r="E1626" t="str">
            <v>777-20030201-106-104</v>
          </cell>
          <cell r="F1626" t="str">
            <v>Gasoline</v>
          </cell>
          <cell r="G1626">
            <v>2980.67</v>
          </cell>
          <cell r="H1626">
            <v>0</v>
          </cell>
          <cell r="J1626">
            <v>0</v>
          </cell>
          <cell r="K1626">
            <v>0</v>
          </cell>
        </row>
        <row r="1627">
          <cell r="E1627" t="str">
            <v>555-20040502-102-104</v>
          </cell>
          <cell r="F1627" t="str">
            <v>Electrical Energy Variable</v>
          </cell>
          <cell r="G1627">
            <v>96717.77</v>
          </cell>
          <cell r="H1627">
            <v>0</v>
          </cell>
          <cell r="J1627">
            <v>165108</v>
          </cell>
          <cell r="K1627">
            <v>0</v>
          </cell>
        </row>
        <row r="1628">
          <cell r="E1628" t="str">
            <v>666-20040502-102-104</v>
          </cell>
          <cell r="F1628" t="str">
            <v>Electrical Energy Variable</v>
          </cell>
          <cell r="G1628">
            <v>45144.06</v>
          </cell>
          <cell r="H1628">
            <v>0</v>
          </cell>
          <cell r="J1628">
            <v>0</v>
          </cell>
          <cell r="K1628">
            <v>0</v>
          </cell>
        </row>
        <row r="1629">
          <cell r="E1629" t="str">
            <v>777-20040502-102-104</v>
          </cell>
          <cell r="F1629" t="str">
            <v>Electrical Energy Variable</v>
          </cell>
          <cell r="G1629">
            <v>28686.17</v>
          </cell>
          <cell r="H1629">
            <v>0</v>
          </cell>
          <cell r="J1629">
            <v>0</v>
          </cell>
          <cell r="K1629">
            <v>0</v>
          </cell>
        </row>
        <row r="1630">
          <cell r="E1630" t="str">
            <v>555-20040502-103-104</v>
          </cell>
          <cell r="F1630" t="str">
            <v>Electrical Energy Variable</v>
          </cell>
          <cell r="G1630">
            <v>30225.3</v>
          </cell>
          <cell r="H1630">
            <v>0</v>
          </cell>
          <cell r="J1630">
            <v>120143</v>
          </cell>
          <cell r="K1630">
            <v>0</v>
          </cell>
        </row>
        <row r="1631">
          <cell r="E1631" t="str">
            <v>666-20040502-103-104</v>
          </cell>
          <cell r="F1631" t="str">
            <v>Electrical Energy Variable</v>
          </cell>
          <cell r="G1631">
            <v>14107.98</v>
          </cell>
          <cell r="H1631">
            <v>0</v>
          </cell>
          <cell r="J1631">
            <v>0</v>
          </cell>
          <cell r="K1631">
            <v>0</v>
          </cell>
        </row>
        <row r="1632">
          <cell r="E1632" t="str">
            <v>777-20040502-103-104</v>
          </cell>
          <cell r="F1632" t="str">
            <v>Electrical Energy Variable</v>
          </cell>
          <cell r="G1632">
            <v>8964.7199999999993</v>
          </cell>
          <cell r="H1632">
            <v>0</v>
          </cell>
          <cell r="J1632">
            <v>0</v>
          </cell>
          <cell r="K1632">
            <v>0</v>
          </cell>
        </row>
        <row r="1633">
          <cell r="E1633" t="str">
            <v>555-20040502-104-104</v>
          </cell>
          <cell r="F1633" t="str">
            <v>Electrical Energy Variable</v>
          </cell>
          <cell r="G1633">
            <v>96717.77</v>
          </cell>
          <cell r="H1633">
            <v>0</v>
          </cell>
          <cell r="J1633">
            <v>164290</v>
          </cell>
          <cell r="K1633">
            <v>0</v>
          </cell>
        </row>
        <row r="1634">
          <cell r="E1634" t="str">
            <v>666-20040502-104-104</v>
          </cell>
          <cell r="F1634" t="str">
            <v>Electrical Energy Variable</v>
          </cell>
          <cell r="G1634">
            <v>45144.06</v>
          </cell>
          <cell r="H1634">
            <v>0</v>
          </cell>
          <cell r="J1634">
            <v>0</v>
          </cell>
          <cell r="K1634">
            <v>0</v>
          </cell>
        </row>
        <row r="1635">
          <cell r="E1635" t="str">
            <v>777-20040502-104-104</v>
          </cell>
          <cell r="F1635" t="str">
            <v>Electrical Energy Variable</v>
          </cell>
          <cell r="G1635">
            <v>28686.17</v>
          </cell>
          <cell r="H1635">
            <v>0</v>
          </cell>
          <cell r="J1635">
            <v>0</v>
          </cell>
          <cell r="K1635">
            <v>0</v>
          </cell>
        </row>
        <row r="1636">
          <cell r="E1636" t="str">
            <v>555-20040502-105-104</v>
          </cell>
          <cell r="F1636" t="str">
            <v>Electrical Energy Variable</v>
          </cell>
          <cell r="G1636">
            <v>12183.01</v>
          </cell>
          <cell r="H1636">
            <v>0</v>
          </cell>
          <cell r="J1636">
            <v>47526</v>
          </cell>
          <cell r="K1636">
            <v>0</v>
          </cell>
        </row>
        <row r="1637">
          <cell r="E1637" t="str">
            <v>666-20040502-105-104</v>
          </cell>
          <cell r="F1637" t="str">
            <v>Electrical Energy Variable</v>
          </cell>
          <cell r="G1637">
            <v>5686.55</v>
          </cell>
          <cell r="H1637">
            <v>0</v>
          </cell>
          <cell r="J1637">
            <v>0</v>
          </cell>
          <cell r="K1637">
            <v>0</v>
          </cell>
        </row>
        <row r="1638">
          <cell r="E1638" t="str">
            <v>777-20040502-105-104</v>
          </cell>
          <cell r="F1638" t="str">
            <v>Electrical Energy Variable</v>
          </cell>
          <cell r="G1638">
            <v>3613.44</v>
          </cell>
          <cell r="H1638">
            <v>0</v>
          </cell>
          <cell r="J1638">
            <v>0</v>
          </cell>
          <cell r="K1638">
            <v>0</v>
          </cell>
        </row>
        <row r="1639">
          <cell r="E1639" t="str">
            <v>555-20040502-106-104</v>
          </cell>
          <cell r="F1639" t="str">
            <v>Electrical Energy Variable</v>
          </cell>
          <cell r="G1639">
            <v>84629.47</v>
          </cell>
          <cell r="H1639">
            <v>0</v>
          </cell>
          <cell r="J1639">
            <v>72294</v>
          </cell>
          <cell r="K1639">
            <v>0</v>
          </cell>
        </row>
        <row r="1640">
          <cell r="E1640" t="str">
            <v>666-20040502-106-104</v>
          </cell>
          <cell r="F1640" t="str">
            <v>Electrical Energy Variable</v>
          </cell>
          <cell r="G1640">
            <v>39501.71</v>
          </cell>
          <cell r="H1640">
            <v>0</v>
          </cell>
          <cell r="J1640">
            <v>0</v>
          </cell>
          <cell r="K1640">
            <v>0</v>
          </cell>
        </row>
        <row r="1641">
          <cell r="E1641" t="str">
            <v>777-20040502-106-104</v>
          </cell>
          <cell r="F1641" t="str">
            <v>Electrical Energy Variable</v>
          </cell>
          <cell r="G1641">
            <v>25100.82</v>
          </cell>
          <cell r="H1641">
            <v>0</v>
          </cell>
          <cell r="J1641">
            <v>0</v>
          </cell>
          <cell r="K1641">
            <v>0</v>
          </cell>
        </row>
        <row r="1642">
          <cell r="E1642" t="str">
            <v>555-20150301-102-104</v>
          </cell>
          <cell r="F1642" t="str">
            <v>Entertainment and Recreation</v>
          </cell>
          <cell r="G1642">
            <v>667771.96</v>
          </cell>
          <cell r="H1642">
            <v>0</v>
          </cell>
          <cell r="J1642">
            <v>1446385</v>
          </cell>
          <cell r="K1642">
            <v>0</v>
          </cell>
        </row>
        <row r="1643">
          <cell r="E1643" t="str">
            <v>666-20150301-102-104</v>
          </cell>
          <cell r="F1643" t="str">
            <v>Entertainment and Recreation</v>
          </cell>
          <cell r="G1643">
            <v>311689.71999999997</v>
          </cell>
          <cell r="H1643">
            <v>0</v>
          </cell>
          <cell r="J1643">
            <v>0</v>
          </cell>
          <cell r="K1643">
            <v>0</v>
          </cell>
        </row>
        <row r="1644">
          <cell r="E1644" t="str">
            <v>777-20150301-102-104</v>
          </cell>
          <cell r="F1644" t="str">
            <v>Entertainment and Recreation</v>
          </cell>
          <cell r="G1644">
            <v>198058.98</v>
          </cell>
          <cell r="H1644">
            <v>0</v>
          </cell>
          <cell r="J1644">
            <v>0</v>
          </cell>
          <cell r="K1644">
            <v>0</v>
          </cell>
        </row>
        <row r="1645">
          <cell r="E1645" t="str">
            <v>555-20150301-103-104</v>
          </cell>
          <cell r="F1645" t="str">
            <v>Entertainment and Recreation</v>
          </cell>
          <cell r="G1645">
            <v>17609.59</v>
          </cell>
          <cell r="H1645">
            <v>0</v>
          </cell>
          <cell r="J1645">
            <v>7295</v>
          </cell>
          <cell r="K1645">
            <v>0</v>
          </cell>
        </row>
        <row r="1646">
          <cell r="E1646" t="str">
            <v>666-20150301-103-104</v>
          </cell>
          <cell r="F1646" t="str">
            <v>Entertainment and Recreation</v>
          </cell>
          <cell r="G1646">
            <v>8219.4599999999991</v>
          </cell>
          <cell r="H1646">
            <v>0</v>
          </cell>
          <cell r="J1646">
            <v>0</v>
          </cell>
          <cell r="K1646">
            <v>0</v>
          </cell>
        </row>
        <row r="1647">
          <cell r="E1647" t="str">
            <v>777-20150301-103-104</v>
          </cell>
          <cell r="F1647" t="str">
            <v>Entertainment and Recreation</v>
          </cell>
          <cell r="G1647">
            <v>5222.95</v>
          </cell>
          <cell r="H1647">
            <v>0</v>
          </cell>
          <cell r="J1647">
            <v>0</v>
          </cell>
          <cell r="K1647">
            <v>0</v>
          </cell>
        </row>
        <row r="1648">
          <cell r="E1648" t="str">
            <v>555-20150301-104-104</v>
          </cell>
          <cell r="F1648" t="str">
            <v>Entertainment and Recreation</v>
          </cell>
          <cell r="G1648">
            <v>142936.99</v>
          </cell>
          <cell r="H1648">
            <v>0</v>
          </cell>
          <cell r="J1648">
            <v>236180</v>
          </cell>
          <cell r="K1648">
            <v>0</v>
          </cell>
        </row>
        <row r="1649">
          <cell r="E1649" t="str">
            <v>666-20150301-104-104</v>
          </cell>
          <cell r="F1649" t="str">
            <v>Entertainment and Recreation</v>
          </cell>
          <cell r="G1649">
            <v>66717.37</v>
          </cell>
          <cell r="H1649">
            <v>0</v>
          </cell>
          <cell r="J1649">
            <v>0</v>
          </cell>
          <cell r="K1649">
            <v>0</v>
          </cell>
        </row>
        <row r="1650">
          <cell r="E1650" t="str">
            <v>777-20150301-104-104</v>
          </cell>
          <cell r="F1650" t="str">
            <v>Entertainment and Recreation</v>
          </cell>
          <cell r="G1650">
            <v>42394.64</v>
          </cell>
          <cell r="H1650">
            <v>0</v>
          </cell>
          <cell r="J1650">
            <v>0</v>
          </cell>
          <cell r="K1650">
            <v>0</v>
          </cell>
        </row>
        <row r="1651">
          <cell r="E1651" t="str">
            <v>555-20150301-105-104</v>
          </cell>
          <cell r="F1651" t="str">
            <v>Entertainment and Recreation</v>
          </cell>
          <cell r="G1651">
            <v>3915.83</v>
          </cell>
          <cell r="H1651">
            <v>0</v>
          </cell>
          <cell r="J1651">
            <v>8920</v>
          </cell>
          <cell r="K1651">
            <v>0</v>
          </cell>
        </row>
        <row r="1652">
          <cell r="E1652" t="str">
            <v>666-20150301-105-104</v>
          </cell>
          <cell r="F1652" t="str">
            <v>Entertainment and Recreation</v>
          </cell>
          <cell r="G1652">
            <v>1827.75</v>
          </cell>
          <cell r="H1652">
            <v>0</v>
          </cell>
          <cell r="J1652">
            <v>0</v>
          </cell>
          <cell r="K1652">
            <v>0</v>
          </cell>
        </row>
        <row r="1653">
          <cell r="E1653" t="str">
            <v>777-20150301-105-104</v>
          </cell>
          <cell r="F1653" t="str">
            <v>Entertainment and Recreation</v>
          </cell>
          <cell r="G1653">
            <v>1161.42</v>
          </cell>
          <cell r="H1653">
            <v>0</v>
          </cell>
          <cell r="J1653">
            <v>0</v>
          </cell>
          <cell r="K1653">
            <v>0</v>
          </cell>
        </row>
        <row r="1654">
          <cell r="E1654" t="str">
            <v>555-20150301-106-104</v>
          </cell>
          <cell r="F1654" t="str">
            <v>Entertainment and Recreation</v>
          </cell>
          <cell r="G1654">
            <v>115896.53</v>
          </cell>
          <cell r="H1654">
            <v>0</v>
          </cell>
          <cell r="J1654">
            <v>50412</v>
          </cell>
          <cell r="K1654">
            <v>0</v>
          </cell>
        </row>
        <row r="1655">
          <cell r="E1655" t="str">
            <v>666-20150301-106-104</v>
          </cell>
          <cell r="F1655" t="str">
            <v>Entertainment and Recreation</v>
          </cell>
          <cell r="G1655">
            <v>54095.94</v>
          </cell>
          <cell r="H1655">
            <v>0</v>
          </cell>
          <cell r="J1655">
            <v>0</v>
          </cell>
          <cell r="K1655">
            <v>0</v>
          </cell>
        </row>
        <row r="1656">
          <cell r="E1656" t="str">
            <v>777-20150301-106-104</v>
          </cell>
          <cell r="F1656" t="str">
            <v>Entertainment and Recreation</v>
          </cell>
          <cell r="G1656">
            <v>34374.53</v>
          </cell>
          <cell r="H1656">
            <v>0</v>
          </cell>
          <cell r="J1656">
            <v>0</v>
          </cell>
          <cell r="K1656">
            <v>0</v>
          </cell>
        </row>
        <row r="1657">
          <cell r="E1657" t="str">
            <v>555-20151401-102-104</v>
          </cell>
          <cell r="F1657" t="str">
            <v>Business Travel - Local</v>
          </cell>
          <cell r="G1657">
            <v>1577908.15</v>
          </cell>
          <cell r="H1657">
            <v>0</v>
          </cell>
          <cell r="J1657">
            <v>10701728.49</v>
          </cell>
          <cell r="K1657">
            <v>0</v>
          </cell>
        </row>
        <row r="1658">
          <cell r="E1658" t="str">
            <v>666-20151401-102-104</v>
          </cell>
          <cell r="F1658" t="str">
            <v>Business Travel - Local</v>
          </cell>
          <cell r="G1658">
            <v>736505.53</v>
          </cell>
          <cell r="H1658">
            <v>0</v>
          </cell>
          <cell r="J1658">
            <v>0</v>
          </cell>
          <cell r="K1658">
            <v>0</v>
          </cell>
        </row>
        <row r="1659">
          <cell r="E1659" t="str">
            <v>777-20151401-102-104</v>
          </cell>
          <cell r="F1659" t="str">
            <v>Business Travel - Local</v>
          </cell>
          <cell r="G1659">
            <v>468002.38</v>
          </cell>
          <cell r="H1659">
            <v>0</v>
          </cell>
          <cell r="J1659">
            <v>0</v>
          </cell>
          <cell r="K1659">
            <v>0</v>
          </cell>
        </row>
        <row r="1660">
          <cell r="E1660" t="str">
            <v>555-20151401-103-104</v>
          </cell>
          <cell r="F1660" t="str">
            <v>Business Travel - Local</v>
          </cell>
          <cell r="G1660">
            <v>332234.40000000002</v>
          </cell>
          <cell r="H1660">
            <v>0</v>
          </cell>
          <cell r="J1660">
            <v>597905</v>
          </cell>
          <cell r="K1660">
            <v>0</v>
          </cell>
        </row>
        <row r="1661">
          <cell r="E1661" t="str">
            <v>666-20151401-103-104</v>
          </cell>
          <cell r="F1661" t="str">
            <v>Business Travel - Local</v>
          </cell>
          <cell r="G1661">
            <v>155073.97</v>
          </cell>
          <cell r="H1661">
            <v>0</v>
          </cell>
          <cell r="J1661">
            <v>0</v>
          </cell>
          <cell r="K1661">
            <v>0</v>
          </cell>
        </row>
        <row r="1662">
          <cell r="E1662" t="str">
            <v>777-20151401-103-104</v>
          </cell>
          <cell r="F1662" t="str">
            <v>Business Travel - Local</v>
          </cell>
          <cell r="G1662">
            <v>98539.63</v>
          </cell>
          <cell r="H1662">
            <v>0</v>
          </cell>
          <cell r="J1662">
            <v>0</v>
          </cell>
          <cell r="K1662">
            <v>0</v>
          </cell>
        </row>
        <row r="1663">
          <cell r="E1663" t="str">
            <v>555-20151401-104-104</v>
          </cell>
          <cell r="F1663" t="str">
            <v>Business Travel - Local</v>
          </cell>
          <cell r="G1663">
            <v>400805.87</v>
          </cell>
          <cell r="H1663">
            <v>0</v>
          </cell>
          <cell r="J1663">
            <v>2652098</v>
          </cell>
          <cell r="K1663">
            <v>0</v>
          </cell>
        </row>
        <row r="1664">
          <cell r="E1664" t="str">
            <v>666-20151401-104-104</v>
          </cell>
          <cell r="F1664" t="str">
            <v>Business Travel - Local</v>
          </cell>
          <cell r="G1664">
            <v>187080.43</v>
          </cell>
          <cell r="H1664">
            <v>0</v>
          </cell>
          <cell r="J1664">
            <v>0</v>
          </cell>
          <cell r="K1664">
            <v>0</v>
          </cell>
        </row>
        <row r="1665">
          <cell r="E1665" t="str">
            <v>777-20151401-104-104</v>
          </cell>
          <cell r="F1665" t="str">
            <v>Business Travel - Local</v>
          </cell>
          <cell r="G1665">
            <v>118877.7</v>
          </cell>
          <cell r="H1665">
            <v>0</v>
          </cell>
          <cell r="J1665">
            <v>3240</v>
          </cell>
          <cell r="K1665">
            <v>0</v>
          </cell>
        </row>
        <row r="1666">
          <cell r="E1666" t="str">
            <v>555-20151401-105-104</v>
          </cell>
          <cell r="F1666" t="str">
            <v>Business Travel - Local</v>
          </cell>
          <cell r="G1666">
            <v>115310.71</v>
          </cell>
          <cell r="H1666">
            <v>0</v>
          </cell>
          <cell r="J1666">
            <v>14090</v>
          </cell>
          <cell r="K1666">
            <v>0</v>
          </cell>
        </row>
        <row r="1667">
          <cell r="E1667" t="str">
            <v>666-20151401-105-104</v>
          </cell>
          <cell r="F1667" t="str">
            <v>Business Travel - Local</v>
          </cell>
          <cell r="G1667">
            <v>53822.51</v>
          </cell>
          <cell r="H1667">
            <v>0</v>
          </cell>
          <cell r="J1667">
            <v>0</v>
          </cell>
          <cell r="K1667">
            <v>0</v>
          </cell>
        </row>
        <row r="1668">
          <cell r="E1668" t="str">
            <v>777-20151401-105-104</v>
          </cell>
          <cell r="F1668" t="str">
            <v>Business Travel - Local</v>
          </cell>
          <cell r="G1668">
            <v>34200.78</v>
          </cell>
          <cell r="H1668">
            <v>0</v>
          </cell>
          <cell r="J1668">
            <v>0</v>
          </cell>
          <cell r="K1668">
            <v>0</v>
          </cell>
        </row>
        <row r="1669">
          <cell r="E1669" t="str">
            <v>555-20151401-106-104</v>
          </cell>
          <cell r="F1669" t="str">
            <v>Business Travel - Local</v>
          </cell>
          <cell r="G1669">
            <v>203555.44</v>
          </cell>
          <cell r="H1669">
            <v>0</v>
          </cell>
          <cell r="J1669">
            <v>771621.5</v>
          </cell>
          <cell r="K1669">
            <v>0</v>
          </cell>
        </row>
        <row r="1670">
          <cell r="E1670" t="str">
            <v>666-20151401-106-104</v>
          </cell>
          <cell r="F1670" t="str">
            <v>Business Travel - Local</v>
          </cell>
          <cell r="G1670">
            <v>95011.68</v>
          </cell>
          <cell r="H1670">
            <v>0</v>
          </cell>
          <cell r="J1670">
            <v>0</v>
          </cell>
          <cell r="K1670">
            <v>0</v>
          </cell>
        </row>
        <row r="1671">
          <cell r="E1671" t="str">
            <v>777-20151401-106-104</v>
          </cell>
          <cell r="F1671" t="str">
            <v>Business Travel - Local</v>
          </cell>
          <cell r="G1671">
            <v>60373.88</v>
          </cell>
          <cell r="H1671">
            <v>0</v>
          </cell>
          <cell r="J1671">
            <v>0</v>
          </cell>
          <cell r="K1671">
            <v>0</v>
          </cell>
        </row>
        <row r="1672">
          <cell r="E1672" t="str">
            <v>555-20151402-102-104</v>
          </cell>
          <cell r="F1672" t="str">
            <v>Business Travel - Overseas</v>
          </cell>
          <cell r="G1672">
            <v>702803.63</v>
          </cell>
          <cell r="H1672">
            <v>0</v>
          </cell>
          <cell r="J1672">
            <v>0</v>
          </cell>
          <cell r="K1672">
            <v>0</v>
          </cell>
        </row>
        <row r="1673">
          <cell r="E1673" t="str">
            <v>666-20151402-102-104</v>
          </cell>
          <cell r="F1673" t="str">
            <v>Business Travel - Overseas</v>
          </cell>
          <cell r="G1673">
            <v>328041.12</v>
          </cell>
          <cell r="H1673">
            <v>0</v>
          </cell>
          <cell r="J1673">
            <v>0</v>
          </cell>
          <cell r="K1673">
            <v>0</v>
          </cell>
        </row>
        <row r="1674">
          <cell r="E1674" t="str">
            <v>777-20151402-102-104</v>
          </cell>
          <cell r="F1674" t="str">
            <v>Business Travel - Overseas</v>
          </cell>
          <cell r="G1674">
            <v>208449.25</v>
          </cell>
          <cell r="H1674">
            <v>0</v>
          </cell>
          <cell r="J1674">
            <v>0</v>
          </cell>
          <cell r="K1674">
            <v>0</v>
          </cell>
        </row>
        <row r="1675">
          <cell r="E1675" t="str">
            <v>555-20151402-103-104</v>
          </cell>
          <cell r="F1675" t="str">
            <v>Business Travel - Overseas</v>
          </cell>
          <cell r="G1675">
            <v>290315.93</v>
          </cell>
          <cell r="H1675">
            <v>0</v>
          </cell>
          <cell r="J1675">
            <v>0</v>
          </cell>
          <cell r="K1675">
            <v>0</v>
          </cell>
        </row>
        <row r="1676">
          <cell r="E1676" t="str">
            <v>666-20151402-103-104</v>
          </cell>
          <cell r="F1676" t="str">
            <v>Business Travel - Overseas</v>
          </cell>
          <cell r="G1676">
            <v>135508.07</v>
          </cell>
          <cell r="H1676">
            <v>0</v>
          </cell>
          <cell r="J1676">
            <v>0</v>
          </cell>
          <cell r="K1676">
            <v>0</v>
          </cell>
        </row>
        <row r="1677">
          <cell r="E1677" t="str">
            <v>777-20151402-103-104</v>
          </cell>
          <cell r="F1677" t="str">
            <v>Business Travel - Overseas</v>
          </cell>
          <cell r="G1677">
            <v>86106.75</v>
          </cell>
          <cell r="H1677">
            <v>0</v>
          </cell>
          <cell r="J1677">
            <v>0</v>
          </cell>
          <cell r="K1677">
            <v>0</v>
          </cell>
        </row>
        <row r="1678">
          <cell r="E1678" t="str">
            <v>555-20151402-104-104</v>
          </cell>
          <cell r="F1678" t="str">
            <v>Business Travel - Overseas</v>
          </cell>
          <cell r="G1678">
            <v>360086.95</v>
          </cell>
          <cell r="H1678">
            <v>0</v>
          </cell>
          <cell r="J1678">
            <v>0</v>
          </cell>
          <cell r="K1678">
            <v>0</v>
          </cell>
        </row>
        <row r="1679">
          <cell r="E1679" t="str">
            <v>666-20151402-104-104</v>
          </cell>
          <cell r="F1679" t="str">
            <v>Business Travel - Overseas</v>
          </cell>
          <cell r="G1679">
            <v>168074.44</v>
          </cell>
          <cell r="H1679">
            <v>0</v>
          </cell>
          <cell r="J1679">
            <v>0</v>
          </cell>
          <cell r="K1679">
            <v>0</v>
          </cell>
        </row>
        <row r="1680">
          <cell r="E1680" t="str">
            <v>777-20151402-104-104</v>
          </cell>
          <cell r="F1680" t="str">
            <v>Business Travel - Overseas</v>
          </cell>
          <cell r="G1680">
            <v>106800.61</v>
          </cell>
          <cell r="H1680">
            <v>0</v>
          </cell>
          <cell r="J1680">
            <v>0</v>
          </cell>
          <cell r="K1680">
            <v>0</v>
          </cell>
        </row>
        <row r="1681">
          <cell r="E1681" t="str">
            <v>555-20151402-105-104</v>
          </cell>
          <cell r="F1681" t="str">
            <v>Business Travel - Overseas</v>
          </cell>
          <cell r="G1681">
            <v>21764.73</v>
          </cell>
          <cell r="H1681">
            <v>0</v>
          </cell>
          <cell r="J1681">
            <v>0</v>
          </cell>
          <cell r="K1681">
            <v>0</v>
          </cell>
        </row>
        <row r="1682">
          <cell r="E1682" t="str">
            <v>666-20151402-105-104</v>
          </cell>
          <cell r="F1682" t="str">
            <v>Business Travel - Overseas</v>
          </cell>
          <cell r="G1682">
            <v>10158.92</v>
          </cell>
          <cell r="H1682">
            <v>0</v>
          </cell>
          <cell r="J1682">
            <v>0</v>
          </cell>
          <cell r="K1682">
            <v>0</v>
          </cell>
        </row>
        <row r="1683">
          <cell r="E1683" t="str">
            <v>777-20151402-105-104</v>
          </cell>
          <cell r="F1683" t="str">
            <v>Business Travel - Overseas</v>
          </cell>
          <cell r="G1683">
            <v>6455.35</v>
          </cell>
          <cell r="H1683">
            <v>0</v>
          </cell>
          <cell r="J1683">
            <v>0</v>
          </cell>
          <cell r="K1683">
            <v>0</v>
          </cell>
        </row>
        <row r="1684">
          <cell r="E1684" t="str">
            <v>555-20151402-106-104</v>
          </cell>
          <cell r="F1684" t="str">
            <v>Business Travel - Overseas</v>
          </cell>
          <cell r="G1684">
            <v>225879.62</v>
          </cell>
          <cell r="H1684">
            <v>0</v>
          </cell>
          <cell r="J1684">
            <v>0</v>
          </cell>
          <cell r="K1684">
            <v>0</v>
          </cell>
        </row>
        <row r="1685">
          <cell r="E1685" t="str">
            <v>666-20151402-106-104</v>
          </cell>
          <cell r="F1685" t="str">
            <v>Business Travel - Overseas</v>
          </cell>
          <cell r="G1685">
            <v>105431.73</v>
          </cell>
          <cell r="H1685">
            <v>0</v>
          </cell>
          <cell r="J1685">
            <v>0</v>
          </cell>
          <cell r="K1685">
            <v>0</v>
          </cell>
        </row>
        <row r="1686">
          <cell r="E1686" t="str">
            <v>777-20151402-106-104</v>
          </cell>
          <cell r="F1686" t="str">
            <v>Business Travel - Overseas</v>
          </cell>
          <cell r="G1686">
            <v>66995.149999999994</v>
          </cell>
          <cell r="H1686">
            <v>0</v>
          </cell>
          <cell r="J1686">
            <v>0</v>
          </cell>
          <cell r="K1686">
            <v>0</v>
          </cell>
        </row>
        <row r="1687">
          <cell r="E1687" t="str">
            <v>555-20160407-102-104</v>
          </cell>
          <cell r="F1687" t="str">
            <v>PR with Press and Others</v>
          </cell>
          <cell r="G1687">
            <v>264211.89</v>
          </cell>
          <cell r="H1687">
            <v>0</v>
          </cell>
          <cell r="J1687">
            <v>700000</v>
          </cell>
          <cell r="K1687">
            <v>0</v>
          </cell>
        </row>
        <row r="1688">
          <cell r="E1688" t="str">
            <v>666-20160407-102-104</v>
          </cell>
          <cell r="F1688" t="str">
            <v>PR with Press and Others</v>
          </cell>
          <cell r="G1688">
            <v>123323.73</v>
          </cell>
          <cell r="H1688">
            <v>0</v>
          </cell>
          <cell r="J1688">
            <v>0</v>
          </cell>
          <cell r="K1688">
            <v>0</v>
          </cell>
        </row>
        <row r="1689">
          <cell r="E1689" t="str">
            <v>777-20160407-102-104</v>
          </cell>
          <cell r="F1689" t="str">
            <v>PR with Press and Others</v>
          </cell>
          <cell r="G1689">
            <v>78364.38</v>
          </cell>
          <cell r="H1689">
            <v>0</v>
          </cell>
          <cell r="J1689">
            <v>5000</v>
          </cell>
          <cell r="K1689">
            <v>0</v>
          </cell>
        </row>
        <row r="1690">
          <cell r="E1690" t="str">
            <v>555-20160407-104-104</v>
          </cell>
          <cell r="F1690" t="str">
            <v>PR with Press and Others</v>
          </cell>
          <cell r="G1690">
            <v>85609.42</v>
          </cell>
          <cell r="H1690">
            <v>0</v>
          </cell>
          <cell r="J1690">
            <v>60500</v>
          </cell>
          <cell r="K1690">
            <v>0</v>
          </cell>
        </row>
        <row r="1691">
          <cell r="E1691" t="str">
            <v>666-20160407-104-104</v>
          </cell>
          <cell r="F1691" t="str">
            <v>PR with Press and Others</v>
          </cell>
          <cell r="G1691">
            <v>39959.11</v>
          </cell>
          <cell r="H1691">
            <v>0</v>
          </cell>
          <cell r="J1691">
            <v>0</v>
          </cell>
          <cell r="K1691">
            <v>0</v>
          </cell>
        </row>
        <row r="1692">
          <cell r="E1692" t="str">
            <v>777-20160407-104-104</v>
          </cell>
          <cell r="F1692" t="str">
            <v>PR with Press and Others</v>
          </cell>
          <cell r="G1692">
            <v>25391.47</v>
          </cell>
          <cell r="H1692">
            <v>0</v>
          </cell>
          <cell r="J1692">
            <v>0</v>
          </cell>
          <cell r="K1692">
            <v>0</v>
          </cell>
        </row>
        <row r="1693">
          <cell r="E1693" t="str">
            <v>555-20160801-102-104</v>
          </cell>
          <cell r="F1693" t="str">
            <v>Legal Service &amp; Other Fees</v>
          </cell>
          <cell r="G1693">
            <v>6438649.8099999996</v>
          </cell>
          <cell r="H1693">
            <v>0</v>
          </cell>
          <cell r="J1693">
            <v>2877416.75</v>
          </cell>
          <cell r="K1693">
            <v>0</v>
          </cell>
        </row>
        <row r="1694">
          <cell r="E1694" t="str">
            <v>666-20160801-102-104</v>
          </cell>
          <cell r="F1694" t="str">
            <v>Legal Service &amp; Other Fees</v>
          </cell>
          <cell r="G1694">
            <v>3005308.77</v>
          </cell>
          <cell r="H1694">
            <v>0</v>
          </cell>
          <cell r="J1694">
            <v>0</v>
          </cell>
          <cell r="K1694">
            <v>0</v>
          </cell>
        </row>
        <row r="1695">
          <cell r="E1695" t="str">
            <v>777-20160801-102-104</v>
          </cell>
          <cell r="F1695" t="str">
            <v>Legal Service &amp; Other Fees</v>
          </cell>
          <cell r="G1695">
            <v>1909682.42</v>
          </cell>
          <cell r="H1695">
            <v>0</v>
          </cell>
          <cell r="J1695">
            <v>0</v>
          </cell>
          <cell r="K1695">
            <v>0</v>
          </cell>
        </row>
        <row r="1696">
          <cell r="E1696" t="str">
            <v>555-20160803-102-104</v>
          </cell>
          <cell r="F1696" t="str">
            <v>Consultancy &amp; Others Expense</v>
          </cell>
          <cell r="G1696">
            <v>11325320.16</v>
          </cell>
          <cell r="H1696">
            <v>0</v>
          </cell>
          <cell r="J1696">
            <v>38902760</v>
          </cell>
          <cell r="K1696">
            <v>0</v>
          </cell>
        </row>
        <row r="1697">
          <cell r="E1697" t="str">
            <v>666-20160803-102-104</v>
          </cell>
          <cell r="F1697" t="str">
            <v>Consultancy &amp; Others Expense</v>
          </cell>
          <cell r="G1697">
            <v>4682864.99</v>
          </cell>
          <cell r="H1697">
            <v>0</v>
          </cell>
          <cell r="J1697">
            <v>0</v>
          </cell>
          <cell r="K1697">
            <v>0</v>
          </cell>
        </row>
        <row r="1698">
          <cell r="E1698" t="str">
            <v>777-20160803-102-104</v>
          </cell>
          <cell r="F1698" t="str">
            <v>Consultancy &amp; Others Expense</v>
          </cell>
          <cell r="G1698">
            <v>2975662.61</v>
          </cell>
          <cell r="H1698">
            <v>0</v>
          </cell>
          <cell r="J1698">
            <v>0</v>
          </cell>
          <cell r="K1698">
            <v>0</v>
          </cell>
        </row>
        <row r="1699">
          <cell r="E1699" t="str">
            <v>555-20160803-106-104</v>
          </cell>
          <cell r="F1699" t="str">
            <v>Consultancy &amp; Others Expense</v>
          </cell>
          <cell r="G1699">
            <v>1712399.85</v>
          </cell>
          <cell r="H1699">
            <v>0</v>
          </cell>
          <cell r="J1699">
            <v>1826536</v>
          </cell>
          <cell r="K1699">
            <v>0</v>
          </cell>
        </row>
        <row r="1700">
          <cell r="E1700" t="str">
            <v>666-20160803-106-104</v>
          </cell>
          <cell r="F1700" t="str">
            <v>Consultancy &amp; Others Expense</v>
          </cell>
          <cell r="G1700">
            <v>799280.97</v>
          </cell>
          <cell r="H1700">
            <v>0</v>
          </cell>
          <cell r="J1700">
            <v>0</v>
          </cell>
          <cell r="K1700">
            <v>0</v>
          </cell>
        </row>
        <row r="1701">
          <cell r="E1701" t="str">
            <v>777-20160803-106-104</v>
          </cell>
          <cell r="F1701" t="str">
            <v>Consultancy &amp; Others Expense</v>
          </cell>
          <cell r="G1701">
            <v>507892.18</v>
          </cell>
          <cell r="H1701">
            <v>0</v>
          </cell>
          <cell r="J1701">
            <v>0</v>
          </cell>
          <cell r="K1701">
            <v>0</v>
          </cell>
        </row>
        <row r="1702">
          <cell r="E1702" t="str">
            <v>555-20160804-103-104</v>
          </cell>
          <cell r="F1702" t="str">
            <v>Recruitment Service &amp; Others</v>
          </cell>
          <cell r="G1702">
            <v>393738</v>
          </cell>
          <cell r="H1702">
            <v>0</v>
          </cell>
          <cell r="J1702">
            <v>850870</v>
          </cell>
          <cell r="K1702">
            <v>0</v>
          </cell>
        </row>
        <row r="1703">
          <cell r="E1703" t="str">
            <v>555-20190201-102-104</v>
          </cell>
          <cell r="F1703" t="str">
            <v>Company Insurance</v>
          </cell>
          <cell r="G1703">
            <v>9828.98</v>
          </cell>
          <cell r="H1703">
            <v>0</v>
          </cell>
          <cell r="J1703">
            <v>129910</v>
          </cell>
          <cell r="K1703">
            <v>0</v>
          </cell>
        </row>
        <row r="1704">
          <cell r="E1704" t="str">
            <v>666-20190201-102-104</v>
          </cell>
          <cell r="F1704" t="str">
            <v>Company Insurance</v>
          </cell>
          <cell r="G1704">
            <v>4587.78</v>
          </cell>
          <cell r="H1704">
            <v>0</v>
          </cell>
          <cell r="J1704">
            <v>0</v>
          </cell>
          <cell r="K1704">
            <v>0</v>
          </cell>
        </row>
        <row r="1705">
          <cell r="E1705" t="str">
            <v>777-20190201-102-104</v>
          </cell>
          <cell r="F1705" t="str">
            <v>Company Insurance</v>
          </cell>
          <cell r="G1705">
            <v>2915.24</v>
          </cell>
          <cell r="H1705">
            <v>0</v>
          </cell>
          <cell r="J1705">
            <v>0</v>
          </cell>
          <cell r="K1705">
            <v>0</v>
          </cell>
        </row>
        <row r="1706">
          <cell r="E1706" t="str">
            <v>555-20190301-102-104</v>
          </cell>
          <cell r="F1706" t="str">
            <v>Equip Purchased -&lt; Threashold</v>
          </cell>
          <cell r="G1706">
            <v>0</v>
          </cell>
          <cell r="H1706">
            <v>0</v>
          </cell>
          <cell r="J1706">
            <v>182706</v>
          </cell>
          <cell r="K1706">
            <v>0</v>
          </cell>
        </row>
        <row r="1707">
          <cell r="E1707" t="str">
            <v>666-20190301-102-104</v>
          </cell>
          <cell r="F1707" t="str">
            <v>Equip Purchased -&lt; Threashold</v>
          </cell>
          <cell r="G1707">
            <v>39289.050000000003</v>
          </cell>
          <cell r="H1707">
            <v>0</v>
          </cell>
          <cell r="J1707">
            <v>0</v>
          </cell>
          <cell r="K1707">
            <v>0</v>
          </cell>
        </row>
        <row r="1708">
          <cell r="E1708" t="str">
            <v>777-20190301-102-104</v>
          </cell>
          <cell r="F1708" t="str">
            <v>Equip Purchased -&lt; Threashold</v>
          </cell>
          <cell r="G1708">
            <v>38680.949999999997</v>
          </cell>
          <cell r="H1708">
            <v>0</v>
          </cell>
          <cell r="J1708">
            <v>0</v>
          </cell>
          <cell r="K1708">
            <v>0</v>
          </cell>
        </row>
        <row r="1709">
          <cell r="E1709" t="str">
            <v>555-20190301-103-104</v>
          </cell>
          <cell r="F1709" t="str">
            <v>Equip Purchased -&lt; Threashold</v>
          </cell>
          <cell r="G1709">
            <v>0</v>
          </cell>
          <cell r="H1709">
            <v>0</v>
          </cell>
          <cell r="J1709">
            <v>24822</v>
          </cell>
          <cell r="K1709">
            <v>0</v>
          </cell>
        </row>
        <row r="1710">
          <cell r="E1710" t="str">
            <v>666-20190301-103-104</v>
          </cell>
          <cell r="F1710" t="str">
            <v>Equip Purchased -&lt; Threashold</v>
          </cell>
          <cell r="G1710">
            <v>0</v>
          </cell>
          <cell r="H1710">
            <v>0</v>
          </cell>
          <cell r="J1710">
            <v>0</v>
          </cell>
          <cell r="K1710">
            <v>0</v>
          </cell>
        </row>
        <row r="1711">
          <cell r="E1711" t="str">
            <v>777-20190301-103-104</v>
          </cell>
          <cell r="F1711" t="str">
            <v>Equip Purchased -&lt; Threashold</v>
          </cell>
          <cell r="G1711">
            <v>2120</v>
          </cell>
          <cell r="H1711">
            <v>0</v>
          </cell>
          <cell r="J1711">
            <v>0</v>
          </cell>
          <cell r="K1711">
            <v>0</v>
          </cell>
        </row>
        <row r="1712">
          <cell r="E1712" t="str">
            <v>555-20190301-104-104</v>
          </cell>
          <cell r="F1712" t="str">
            <v>Equip Purchased -&lt; Threashold</v>
          </cell>
          <cell r="G1712">
            <v>0</v>
          </cell>
          <cell r="H1712">
            <v>0</v>
          </cell>
          <cell r="J1712">
            <v>7500</v>
          </cell>
          <cell r="K1712">
            <v>0</v>
          </cell>
        </row>
        <row r="1713">
          <cell r="E1713" t="str">
            <v>666-20190301-104-104</v>
          </cell>
          <cell r="F1713" t="str">
            <v>Equip Purchased -&lt; Threashold</v>
          </cell>
          <cell r="G1713">
            <v>0</v>
          </cell>
          <cell r="H1713">
            <v>0</v>
          </cell>
          <cell r="J1713">
            <v>0</v>
          </cell>
          <cell r="K1713">
            <v>0</v>
          </cell>
        </row>
        <row r="1714">
          <cell r="E1714" t="str">
            <v>777-20190301-104-104</v>
          </cell>
          <cell r="F1714" t="str">
            <v>Equip Purchased -&lt; Threashold</v>
          </cell>
          <cell r="G1714">
            <v>0</v>
          </cell>
          <cell r="H1714">
            <v>0</v>
          </cell>
          <cell r="J1714">
            <v>0</v>
          </cell>
          <cell r="K1714">
            <v>0</v>
          </cell>
        </row>
        <row r="1715">
          <cell r="E1715" t="str">
            <v>555-20190301-105-104</v>
          </cell>
          <cell r="F1715" t="str">
            <v>Equip Purchased -&lt; Threashold</v>
          </cell>
          <cell r="G1715">
            <v>0</v>
          </cell>
          <cell r="H1715">
            <v>0</v>
          </cell>
          <cell r="J1715">
            <v>243000</v>
          </cell>
          <cell r="K1715">
            <v>0</v>
          </cell>
        </row>
        <row r="1716">
          <cell r="E1716" t="str">
            <v>666-20190301-105-104</v>
          </cell>
          <cell r="F1716" t="str">
            <v>Equip Purchased -&lt; Threashold</v>
          </cell>
          <cell r="G1716">
            <v>27548.23</v>
          </cell>
          <cell r="H1716">
            <v>0</v>
          </cell>
          <cell r="J1716">
            <v>0</v>
          </cell>
          <cell r="K1716">
            <v>0</v>
          </cell>
        </row>
        <row r="1717">
          <cell r="E1717" t="str">
            <v>777-20190301-105-104</v>
          </cell>
          <cell r="F1717" t="str">
            <v>Equip Purchased -&lt; Threashold</v>
          </cell>
          <cell r="G1717">
            <v>48002.77</v>
          </cell>
          <cell r="H1717">
            <v>0</v>
          </cell>
          <cell r="J1717">
            <v>0</v>
          </cell>
          <cell r="K1717">
            <v>0</v>
          </cell>
        </row>
        <row r="1718">
          <cell r="E1718" t="str">
            <v>555-20190301-106-104</v>
          </cell>
          <cell r="F1718" t="str">
            <v>Equip Purchased -&lt; Threashold</v>
          </cell>
          <cell r="G1718">
            <v>0</v>
          </cell>
          <cell r="H1718">
            <v>0</v>
          </cell>
          <cell r="J1718">
            <v>0</v>
          </cell>
          <cell r="K1718">
            <v>0</v>
          </cell>
        </row>
        <row r="1719">
          <cell r="E1719" t="str">
            <v>666-20190301-106-104</v>
          </cell>
          <cell r="F1719" t="str">
            <v>Equip Purchased -&lt; Threashold</v>
          </cell>
          <cell r="G1719">
            <v>0</v>
          </cell>
          <cell r="H1719">
            <v>0</v>
          </cell>
          <cell r="J1719">
            <v>0</v>
          </cell>
          <cell r="K1719">
            <v>0</v>
          </cell>
        </row>
        <row r="1720">
          <cell r="E1720" t="str">
            <v>777-20190301-106-104</v>
          </cell>
          <cell r="F1720" t="str">
            <v>Equip Purchased -&lt; Threashold</v>
          </cell>
          <cell r="G1720">
            <v>0</v>
          </cell>
          <cell r="H1720">
            <v>0</v>
          </cell>
          <cell r="J1720">
            <v>0</v>
          </cell>
          <cell r="K1720">
            <v>0</v>
          </cell>
        </row>
        <row r="1721">
          <cell r="E1721" t="str">
            <v>555-20190501-106-104</v>
          </cell>
          <cell r="F1721" t="str">
            <v>Software Purchase</v>
          </cell>
          <cell r="G1721">
            <v>0</v>
          </cell>
          <cell r="H1721">
            <v>0</v>
          </cell>
          <cell r="J1721">
            <v>1500</v>
          </cell>
          <cell r="K1721">
            <v>0</v>
          </cell>
        </row>
        <row r="1722">
          <cell r="E1722" t="str">
            <v>555-20190601-102-104</v>
          </cell>
          <cell r="F1722" t="str">
            <v>Office Supplies</v>
          </cell>
          <cell r="G1722">
            <v>295279.21000000002</v>
          </cell>
          <cell r="H1722">
            <v>0</v>
          </cell>
          <cell r="J1722">
            <v>625536</v>
          </cell>
          <cell r="K1722">
            <v>0</v>
          </cell>
        </row>
        <row r="1723">
          <cell r="E1723" t="str">
            <v>666-20190601-102-104</v>
          </cell>
          <cell r="F1723" t="str">
            <v>Office Supplies</v>
          </cell>
          <cell r="G1723">
            <v>137824.74</v>
          </cell>
          <cell r="H1723">
            <v>0</v>
          </cell>
          <cell r="J1723">
            <v>0</v>
          </cell>
          <cell r="K1723">
            <v>0</v>
          </cell>
        </row>
        <row r="1724">
          <cell r="E1724" t="str">
            <v>777-20190601-102-104</v>
          </cell>
          <cell r="F1724" t="str">
            <v>Office Supplies</v>
          </cell>
          <cell r="G1724">
            <v>87578.85</v>
          </cell>
          <cell r="H1724">
            <v>0</v>
          </cell>
          <cell r="J1724">
            <v>0</v>
          </cell>
          <cell r="K1724">
            <v>0</v>
          </cell>
        </row>
        <row r="1725">
          <cell r="E1725" t="str">
            <v>555-20190601-103-104</v>
          </cell>
          <cell r="F1725" t="str">
            <v>Office Supplies</v>
          </cell>
          <cell r="G1725">
            <v>327684.75</v>
          </cell>
          <cell r="H1725">
            <v>0</v>
          </cell>
          <cell r="J1725">
            <v>131476</v>
          </cell>
          <cell r="K1725">
            <v>0</v>
          </cell>
        </row>
        <row r="1726">
          <cell r="E1726" t="str">
            <v>666-20190601-103-104</v>
          </cell>
          <cell r="F1726" t="str">
            <v>Office Supplies</v>
          </cell>
          <cell r="G1726">
            <v>152950.35999999999</v>
          </cell>
          <cell r="H1726">
            <v>0</v>
          </cell>
          <cell r="J1726">
            <v>0</v>
          </cell>
          <cell r="K1726">
            <v>0</v>
          </cell>
        </row>
        <row r="1727">
          <cell r="E1727" t="str">
            <v>777-20190601-103-104</v>
          </cell>
          <cell r="F1727" t="str">
            <v>Office Supplies</v>
          </cell>
          <cell r="G1727">
            <v>97190.22</v>
          </cell>
          <cell r="H1727">
            <v>0</v>
          </cell>
          <cell r="J1727">
            <v>4119.6000000000004</v>
          </cell>
          <cell r="K1727">
            <v>0</v>
          </cell>
        </row>
        <row r="1728">
          <cell r="E1728" t="str">
            <v>555-20190601-104-104</v>
          </cell>
          <cell r="F1728" t="str">
            <v>Office Supplies</v>
          </cell>
          <cell r="G1728">
            <v>401003.04</v>
          </cell>
          <cell r="H1728">
            <v>0</v>
          </cell>
          <cell r="J1728">
            <v>632364</v>
          </cell>
          <cell r="K1728">
            <v>0</v>
          </cell>
        </row>
        <row r="1729">
          <cell r="E1729" t="str">
            <v>666-20190601-104-104</v>
          </cell>
          <cell r="F1729" t="str">
            <v>Office Supplies</v>
          </cell>
          <cell r="G1729">
            <v>187172.47</v>
          </cell>
          <cell r="H1729">
            <v>0</v>
          </cell>
          <cell r="J1729">
            <v>0</v>
          </cell>
          <cell r="K1729">
            <v>0</v>
          </cell>
        </row>
        <row r="1730">
          <cell r="E1730" t="str">
            <v>777-20190601-104-104</v>
          </cell>
          <cell r="F1730" t="str">
            <v>Office Supplies</v>
          </cell>
          <cell r="G1730">
            <v>118936.19</v>
          </cell>
          <cell r="H1730">
            <v>0</v>
          </cell>
          <cell r="J1730">
            <v>0</v>
          </cell>
          <cell r="K1730">
            <v>0</v>
          </cell>
        </row>
        <row r="1731">
          <cell r="E1731" t="str">
            <v>555-20190601-105-104</v>
          </cell>
          <cell r="F1731" t="str">
            <v>Office Supplies</v>
          </cell>
          <cell r="G1731">
            <v>143988.10999999999</v>
          </cell>
          <cell r="H1731">
            <v>0</v>
          </cell>
          <cell r="J1731">
            <v>318983.5</v>
          </cell>
          <cell r="K1731">
            <v>0</v>
          </cell>
        </row>
        <row r="1732">
          <cell r="E1732" t="str">
            <v>666-20190601-105-104</v>
          </cell>
          <cell r="F1732" t="str">
            <v>Office Supplies</v>
          </cell>
          <cell r="G1732">
            <v>67207.990000000005</v>
          </cell>
          <cell r="H1732">
            <v>0</v>
          </cell>
          <cell r="J1732">
            <v>0</v>
          </cell>
          <cell r="K1732">
            <v>0</v>
          </cell>
        </row>
        <row r="1733">
          <cell r="E1733" t="str">
            <v>777-20190601-105-104</v>
          </cell>
          <cell r="F1733" t="str">
            <v>Office Supplies</v>
          </cell>
          <cell r="G1733">
            <v>42706.400000000001</v>
          </cell>
          <cell r="H1733">
            <v>0</v>
          </cell>
          <cell r="J1733">
            <v>0</v>
          </cell>
          <cell r="K1733">
            <v>0</v>
          </cell>
        </row>
        <row r="1734">
          <cell r="E1734" t="str">
            <v>555-20190601-106-104</v>
          </cell>
          <cell r="F1734" t="str">
            <v>Office Supplies</v>
          </cell>
          <cell r="G1734">
            <v>74634.899999999994</v>
          </cell>
          <cell r="H1734">
            <v>0</v>
          </cell>
          <cell r="J1734">
            <v>194389</v>
          </cell>
          <cell r="K1734">
            <v>0</v>
          </cell>
        </row>
        <row r="1735">
          <cell r="E1735" t="str">
            <v>666-20190601-106-104</v>
          </cell>
          <cell r="F1735" t="str">
            <v>Office Supplies</v>
          </cell>
          <cell r="G1735">
            <v>34836.639999999999</v>
          </cell>
          <cell r="H1735">
            <v>0</v>
          </cell>
          <cell r="J1735">
            <v>0</v>
          </cell>
          <cell r="K1735">
            <v>0</v>
          </cell>
        </row>
        <row r="1736">
          <cell r="E1736" t="str">
            <v>777-20190601-106-104</v>
          </cell>
          <cell r="F1736" t="str">
            <v>Office Supplies</v>
          </cell>
          <cell r="G1736">
            <v>22136.46</v>
          </cell>
          <cell r="H1736">
            <v>0</v>
          </cell>
          <cell r="J1736">
            <v>0</v>
          </cell>
          <cell r="K1736">
            <v>0</v>
          </cell>
        </row>
        <row r="1737">
          <cell r="E1737" t="str">
            <v>555-20190604-102-104</v>
          </cell>
          <cell r="F1737" t="str">
            <v>Photocopies and Stationeries</v>
          </cell>
          <cell r="G1737">
            <v>725.89</v>
          </cell>
          <cell r="H1737">
            <v>0</v>
          </cell>
          <cell r="J1737">
            <v>9310</v>
          </cell>
          <cell r="K1737">
            <v>0</v>
          </cell>
        </row>
        <row r="1738">
          <cell r="E1738" t="str">
            <v>666-20190604-102-104</v>
          </cell>
          <cell r="F1738" t="str">
            <v>Photocopies and Stationeries</v>
          </cell>
          <cell r="G1738">
            <v>338.81</v>
          </cell>
          <cell r="H1738">
            <v>0</v>
          </cell>
          <cell r="J1738">
            <v>0</v>
          </cell>
          <cell r="K1738">
            <v>0</v>
          </cell>
        </row>
        <row r="1739">
          <cell r="E1739" t="str">
            <v>777-20190604-102-104</v>
          </cell>
          <cell r="F1739" t="str">
            <v>Photocopies and Stationeries</v>
          </cell>
          <cell r="G1739">
            <v>215.3</v>
          </cell>
          <cell r="H1739">
            <v>0</v>
          </cell>
          <cell r="J1739">
            <v>0</v>
          </cell>
          <cell r="K1739">
            <v>0</v>
          </cell>
        </row>
        <row r="1740">
          <cell r="E1740" t="str">
            <v>555-20190604-103-104</v>
          </cell>
          <cell r="F1740" t="str">
            <v>Photocopies and Stationeries</v>
          </cell>
          <cell r="G1740">
            <v>5634.14</v>
          </cell>
          <cell r="H1740">
            <v>0</v>
          </cell>
          <cell r="J1740">
            <v>8445</v>
          </cell>
          <cell r="K1740">
            <v>0</v>
          </cell>
        </row>
        <row r="1741">
          <cell r="E1741" t="str">
            <v>666-20190604-103-104</v>
          </cell>
          <cell r="F1741" t="str">
            <v>Photocopies and Stationeries</v>
          </cell>
          <cell r="G1741">
            <v>2629.79</v>
          </cell>
          <cell r="H1741">
            <v>0</v>
          </cell>
          <cell r="J1741">
            <v>0</v>
          </cell>
          <cell r="K1741">
            <v>0</v>
          </cell>
        </row>
        <row r="1742">
          <cell r="E1742" t="str">
            <v>777-20190604-103-104</v>
          </cell>
          <cell r="F1742" t="str">
            <v>Photocopies and Stationeries</v>
          </cell>
          <cell r="G1742">
            <v>1671.07</v>
          </cell>
          <cell r="H1742">
            <v>0</v>
          </cell>
          <cell r="J1742">
            <v>0</v>
          </cell>
          <cell r="K1742">
            <v>0</v>
          </cell>
        </row>
        <row r="1743">
          <cell r="E1743" t="str">
            <v>555-20190604-104-104</v>
          </cell>
          <cell r="F1743" t="str">
            <v>Photocopies and Stationeries</v>
          </cell>
          <cell r="G1743">
            <v>20791.59</v>
          </cell>
          <cell r="H1743">
            <v>0</v>
          </cell>
          <cell r="J1743">
            <v>51696</v>
          </cell>
          <cell r="K1743">
            <v>0</v>
          </cell>
        </row>
        <row r="1744">
          <cell r="E1744" t="str">
            <v>666-20190604-104-104</v>
          </cell>
          <cell r="F1744" t="str">
            <v>Photocopies and Stationeries</v>
          </cell>
          <cell r="G1744">
            <v>9704.7000000000007</v>
          </cell>
          <cell r="H1744">
            <v>0</v>
          </cell>
          <cell r="J1744">
            <v>0</v>
          </cell>
          <cell r="K1744">
            <v>0</v>
          </cell>
        </row>
        <row r="1745">
          <cell r="E1745" t="str">
            <v>777-20190604-104-104</v>
          </cell>
          <cell r="F1745" t="str">
            <v>Photocopies and Stationeries</v>
          </cell>
          <cell r="G1745">
            <v>6166.71</v>
          </cell>
          <cell r="H1745">
            <v>0</v>
          </cell>
          <cell r="J1745">
            <v>585</v>
          </cell>
          <cell r="K1745">
            <v>0</v>
          </cell>
        </row>
        <row r="1746">
          <cell r="E1746" t="str">
            <v>555-20190604-105-104</v>
          </cell>
          <cell r="F1746" t="str">
            <v>Photocopies and Stationeries</v>
          </cell>
          <cell r="G1746">
            <v>85.06</v>
          </cell>
          <cell r="H1746">
            <v>0</v>
          </cell>
          <cell r="J1746">
            <v>0</v>
          </cell>
          <cell r="K1746">
            <v>0</v>
          </cell>
        </row>
        <row r="1747">
          <cell r="E1747" t="str">
            <v>666-20190604-105-104</v>
          </cell>
          <cell r="F1747" t="str">
            <v>Photocopies and Stationeries</v>
          </cell>
          <cell r="G1747">
            <v>39.71</v>
          </cell>
          <cell r="H1747">
            <v>0</v>
          </cell>
          <cell r="J1747">
            <v>0</v>
          </cell>
          <cell r="K1747">
            <v>0</v>
          </cell>
        </row>
        <row r="1748">
          <cell r="E1748" t="str">
            <v>777-20190604-105-104</v>
          </cell>
          <cell r="F1748" t="str">
            <v>Photocopies and Stationeries</v>
          </cell>
          <cell r="G1748">
            <v>25.23</v>
          </cell>
          <cell r="H1748">
            <v>0</v>
          </cell>
          <cell r="J1748">
            <v>0</v>
          </cell>
          <cell r="K1748">
            <v>0</v>
          </cell>
        </row>
        <row r="1749">
          <cell r="E1749" t="str">
            <v>555-20190604-106-104</v>
          </cell>
          <cell r="F1749" t="str">
            <v>Photocopies and Stationeries</v>
          </cell>
          <cell r="G1749">
            <v>15538.54</v>
          </cell>
          <cell r="H1749">
            <v>0</v>
          </cell>
          <cell r="J1749">
            <v>14990</v>
          </cell>
          <cell r="K1749">
            <v>0</v>
          </cell>
        </row>
        <row r="1750">
          <cell r="E1750" t="str">
            <v>666-20190604-106-104</v>
          </cell>
          <cell r="F1750" t="str">
            <v>Photocopies and Stationeries</v>
          </cell>
          <cell r="G1750">
            <v>7252.78</v>
          </cell>
          <cell r="H1750">
            <v>0</v>
          </cell>
          <cell r="J1750">
            <v>0</v>
          </cell>
          <cell r="K1750">
            <v>0</v>
          </cell>
        </row>
        <row r="1751">
          <cell r="E1751" t="str">
            <v>777-20190604-106-104</v>
          </cell>
          <cell r="F1751" t="str">
            <v>Photocopies and Stationeries</v>
          </cell>
          <cell r="G1751">
            <v>4608.68</v>
          </cell>
          <cell r="H1751">
            <v>0</v>
          </cell>
          <cell r="J1751">
            <v>0</v>
          </cell>
          <cell r="K1751">
            <v>0</v>
          </cell>
        </row>
        <row r="1752">
          <cell r="E1752" t="str">
            <v>555-20190701-102-104</v>
          </cell>
          <cell r="F1752" t="str">
            <v>CSR - Children &amp; Education</v>
          </cell>
          <cell r="G1752">
            <v>17013</v>
          </cell>
          <cell r="H1752">
            <v>0</v>
          </cell>
          <cell r="J1752">
            <v>0</v>
          </cell>
          <cell r="K1752">
            <v>0</v>
          </cell>
        </row>
        <row r="1753">
          <cell r="E1753" t="str">
            <v>666-20190701-102-104</v>
          </cell>
          <cell r="F1753" t="str">
            <v>CSR - Children &amp; Education</v>
          </cell>
          <cell r="G1753">
            <v>7941</v>
          </cell>
          <cell r="H1753">
            <v>0</v>
          </cell>
          <cell r="J1753">
            <v>0</v>
          </cell>
          <cell r="K1753">
            <v>0</v>
          </cell>
        </row>
        <row r="1754">
          <cell r="E1754" t="str">
            <v>777-20190701-102-104</v>
          </cell>
          <cell r="F1754" t="str">
            <v>CSR - Children &amp; Education</v>
          </cell>
          <cell r="G1754">
            <v>5046</v>
          </cell>
          <cell r="H1754">
            <v>0</v>
          </cell>
          <cell r="J1754">
            <v>0</v>
          </cell>
          <cell r="K1754">
            <v>0</v>
          </cell>
        </row>
        <row r="1755">
          <cell r="E1755" t="str">
            <v>555-20190702-102-104</v>
          </cell>
          <cell r="F1755" t="str">
            <v>CSR - Community</v>
          </cell>
          <cell r="G1755">
            <v>9527.2800000000007</v>
          </cell>
          <cell r="H1755">
            <v>0</v>
          </cell>
          <cell r="J1755">
            <v>0</v>
          </cell>
          <cell r="K1755">
            <v>0</v>
          </cell>
        </row>
        <row r="1756">
          <cell r="E1756" t="str">
            <v>666-20190702-102-104</v>
          </cell>
          <cell r="F1756" t="str">
            <v>CSR - Community</v>
          </cell>
          <cell r="G1756">
            <v>4446.96</v>
          </cell>
          <cell r="H1756">
            <v>0</v>
          </cell>
          <cell r="J1756">
            <v>0</v>
          </cell>
          <cell r="K1756">
            <v>0</v>
          </cell>
        </row>
        <row r="1757">
          <cell r="E1757" t="str">
            <v>777-20190702-102-104</v>
          </cell>
          <cell r="F1757" t="str">
            <v>CSR - Community</v>
          </cell>
          <cell r="G1757">
            <v>2825.76</v>
          </cell>
          <cell r="H1757">
            <v>0</v>
          </cell>
          <cell r="J1757">
            <v>0</v>
          </cell>
          <cell r="K1757">
            <v>0</v>
          </cell>
        </row>
        <row r="1758">
          <cell r="E1758" t="str">
            <v>555-20190703-102-104</v>
          </cell>
          <cell r="F1758" t="str">
            <v>Corporate Social Responsibility</v>
          </cell>
          <cell r="G1758">
            <v>9011.2199999999993</v>
          </cell>
          <cell r="H1758">
            <v>0</v>
          </cell>
          <cell r="J1758">
            <v>0</v>
          </cell>
          <cell r="K1758">
            <v>0</v>
          </cell>
        </row>
        <row r="1759">
          <cell r="E1759" t="str">
            <v>666-20190703-102-104</v>
          </cell>
          <cell r="F1759" t="str">
            <v>Corporate Social Responsibility</v>
          </cell>
          <cell r="G1759">
            <v>4206.08</v>
          </cell>
          <cell r="H1759">
            <v>0</v>
          </cell>
          <cell r="J1759">
            <v>0</v>
          </cell>
          <cell r="K1759">
            <v>0</v>
          </cell>
        </row>
        <row r="1760">
          <cell r="E1760" t="str">
            <v>777-20190703-102-104</v>
          </cell>
          <cell r="F1760" t="str">
            <v>Corporate Social Responsibility</v>
          </cell>
          <cell r="G1760">
            <v>2672.7</v>
          </cell>
          <cell r="H1760">
            <v>0</v>
          </cell>
          <cell r="J1760">
            <v>0</v>
          </cell>
          <cell r="K1760">
            <v>0</v>
          </cell>
        </row>
        <row r="1761">
          <cell r="E1761" t="str">
            <v>555-20190709-102-104</v>
          </cell>
          <cell r="F1761" t="str">
            <v>Business Development Expenses</v>
          </cell>
          <cell r="G1761">
            <v>5671</v>
          </cell>
          <cell r="H1761">
            <v>0</v>
          </cell>
          <cell r="J1761">
            <v>35000</v>
          </cell>
          <cell r="K1761">
            <v>0</v>
          </cell>
        </row>
        <row r="1762">
          <cell r="E1762" t="str">
            <v>666-20190709-102-104</v>
          </cell>
          <cell r="F1762" t="str">
            <v>Business Development Expenses</v>
          </cell>
          <cell r="G1762">
            <v>2647</v>
          </cell>
          <cell r="H1762">
            <v>0</v>
          </cell>
          <cell r="J1762">
            <v>0</v>
          </cell>
          <cell r="K1762">
            <v>0</v>
          </cell>
        </row>
        <row r="1763">
          <cell r="E1763" t="str">
            <v>777-20190709-102-104</v>
          </cell>
          <cell r="F1763" t="str">
            <v>Business Development Expenses</v>
          </cell>
          <cell r="G1763">
            <v>1682</v>
          </cell>
          <cell r="H1763">
            <v>0</v>
          </cell>
          <cell r="J1763">
            <v>0</v>
          </cell>
          <cell r="K1763">
            <v>0</v>
          </cell>
        </row>
        <row r="1764">
          <cell r="E1764" t="str">
            <v>555-20190801-102-104</v>
          </cell>
          <cell r="F1764" t="str">
            <v>Community Relations &amp; Donation</v>
          </cell>
          <cell r="G1764">
            <v>11342</v>
          </cell>
          <cell r="H1764">
            <v>0</v>
          </cell>
          <cell r="J1764">
            <v>0</v>
          </cell>
          <cell r="K1764">
            <v>0</v>
          </cell>
        </row>
        <row r="1765">
          <cell r="E1765" t="str">
            <v>666-20190801-102-104</v>
          </cell>
          <cell r="F1765" t="str">
            <v>Community Relations &amp; Donation</v>
          </cell>
          <cell r="G1765">
            <v>5294</v>
          </cell>
          <cell r="H1765">
            <v>0</v>
          </cell>
          <cell r="J1765">
            <v>0</v>
          </cell>
          <cell r="K1765">
            <v>0</v>
          </cell>
        </row>
        <row r="1766">
          <cell r="E1766" t="str">
            <v>777-20190801-102-104</v>
          </cell>
          <cell r="F1766" t="str">
            <v>Community Relations &amp; Donation</v>
          </cell>
          <cell r="G1766">
            <v>3364</v>
          </cell>
          <cell r="H1766">
            <v>0</v>
          </cell>
          <cell r="J1766">
            <v>0</v>
          </cell>
          <cell r="K1766">
            <v>0</v>
          </cell>
        </row>
        <row r="1767">
          <cell r="E1767" t="str">
            <v>555-20191001-102-104</v>
          </cell>
          <cell r="F1767" t="str">
            <v>Telecommunication</v>
          </cell>
          <cell r="G1767">
            <v>3653.26</v>
          </cell>
          <cell r="H1767">
            <v>0</v>
          </cell>
          <cell r="J1767">
            <v>7020</v>
          </cell>
          <cell r="K1767">
            <v>0</v>
          </cell>
        </row>
        <row r="1768">
          <cell r="E1768" t="str">
            <v>666-20191001-102-104</v>
          </cell>
          <cell r="F1768" t="str">
            <v>Telecommunication</v>
          </cell>
          <cell r="G1768">
            <v>1705.2</v>
          </cell>
          <cell r="H1768">
            <v>0</v>
          </cell>
          <cell r="J1768">
            <v>0</v>
          </cell>
          <cell r="K1768">
            <v>0</v>
          </cell>
        </row>
        <row r="1769">
          <cell r="E1769" t="str">
            <v>777-20191001-102-104</v>
          </cell>
          <cell r="F1769" t="str">
            <v>Telecommunication</v>
          </cell>
          <cell r="G1769">
            <v>1083.54</v>
          </cell>
          <cell r="H1769">
            <v>0</v>
          </cell>
          <cell r="J1769">
            <v>0</v>
          </cell>
          <cell r="K1769">
            <v>0</v>
          </cell>
        </row>
        <row r="1770">
          <cell r="E1770" t="str">
            <v>555-20191001-103-104</v>
          </cell>
          <cell r="F1770" t="str">
            <v>Telecommunication</v>
          </cell>
          <cell r="G1770">
            <v>4184.63</v>
          </cell>
          <cell r="H1770">
            <v>0</v>
          </cell>
          <cell r="J1770">
            <v>36585</v>
          </cell>
          <cell r="K1770">
            <v>0</v>
          </cell>
        </row>
        <row r="1771">
          <cell r="E1771" t="str">
            <v>666-20191001-103-104</v>
          </cell>
          <cell r="F1771" t="str">
            <v>Telecommunication</v>
          </cell>
          <cell r="G1771">
            <v>1953.22</v>
          </cell>
          <cell r="H1771">
            <v>0</v>
          </cell>
          <cell r="J1771">
            <v>0</v>
          </cell>
          <cell r="K1771">
            <v>0</v>
          </cell>
        </row>
        <row r="1772">
          <cell r="E1772" t="str">
            <v>777-20191001-103-104</v>
          </cell>
          <cell r="F1772" t="str">
            <v>Telecommunication</v>
          </cell>
          <cell r="G1772">
            <v>1241.1500000000001</v>
          </cell>
          <cell r="H1772">
            <v>0</v>
          </cell>
          <cell r="J1772">
            <v>0</v>
          </cell>
          <cell r="K1772">
            <v>0</v>
          </cell>
        </row>
        <row r="1773">
          <cell r="E1773" t="str">
            <v>555-20191001-104-104</v>
          </cell>
          <cell r="F1773" t="str">
            <v>Telecommunication</v>
          </cell>
          <cell r="G1773">
            <v>2502.61</v>
          </cell>
          <cell r="H1773">
            <v>0</v>
          </cell>
          <cell r="J1773">
            <v>25066</v>
          </cell>
          <cell r="K1773">
            <v>0</v>
          </cell>
        </row>
        <row r="1774">
          <cell r="E1774" t="str">
            <v>666-20191001-104-104</v>
          </cell>
          <cell r="F1774" t="str">
            <v>Telecommunication</v>
          </cell>
          <cell r="G1774">
            <v>1168.1199999999999</v>
          </cell>
          <cell r="H1774">
            <v>0</v>
          </cell>
          <cell r="J1774">
            <v>0</v>
          </cell>
          <cell r="K1774">
            <v>0</v>
          </cell>
        </row>
        <row r="1775">
          <cell r="E1775" t="str">
            <v>777-20191001-104-104</v>
          </cell>
          <cell r="F1775" t="str">
            <v>Telecommunication</v>
          </cell>
          <cell r="G1775">
            <v>742.27</v>
          </cell>
          <cell r="H1775">
            <v>0</v>
          </cell>
          <cell r="J1775">
            <v>0</v>
          </cell>
          <cell r="K1775">
            <v>0</v>
          </cell>
        </row>
        <row r="1776">
          <cell r="E1776" t="str">
            <v>555-20191001-105-104</v>
          </cell>
          <cell r="F1776" t="str">
            <v>Telecommunication</v>
          </cell>
          <cell r="G1776">
            <v>19268.36</v>
          </cell>
          <cell r="H1776">
            <v>0</v>
          </cell>
          <cell r="J1776">
            <v>59342.6</v>
          </cell>
          <cell r="K1776">
            <v>0</v>
          </cell>
        </row>
        <row r="1777">
          <cell r="E1777" t="str">
            <v>666-20191001-105-104</v>
          </cell>
          <cell r="F1777" t="str">
            <v>Telecommunication</v>
          </cell>
          <cell r="G1777">
            <v>8993.7099999999991</v>
          </cell>
          <cell r="H1777">
            <v>0</v>
          </cell>
          <cell r="J1777">
            <v>0</v>
          </cell>
          <cell r="K1777">
            <v>0</v>
          </cell>
        </row>
        <row r="1778">
          <cell r="E1778" t="str">
            <v>777-20191001-105-104</v>
          </cell>
          <cell r="F1778" t="str">
            <v>Telecommunication</v>
          </cell>
          <cell r="G1778">
            <v>5714.93</v>
          </cell>
          <cell r="H1778">
            <v>0</v>
          </cell>
          <cell r="J1778">
            <v>0</v>
          </cell>
          <cell r="K1778">
            <v>0</v>
          </cell>
        </row>
        <row r="1779">
          <cell r="E1779" t="str">
            <v>555-20191001-106-104</v>
          </cell>
          <cell r="F1779" t="str">
            <v>Telecommunication</v>
          </cell>
          <cell r="G1779">
            <v>2093.17</v>
          </cell>
          <cell r="H1779">
            <v>0</v>
          </cell>
          <cell r="J1779">
            <v>8410</v>
          </cell>
          <cell r="K1779">
            <v>0</v>
          </cell>
        </row>
        <row r="1780">
          <cell r="E1780" t="str">
            <v>666-20191001-106-104</v>
          </cell>
          <cell r="F1780" t="str">
            <v>Telecommunication</v>
          </cell>
          <cell r="G1780">
            <v>977.01</v>
          </cell>
          <cell r="H1780">
            <v>0</v>
          </cell>
          <cell r="J1780">
            <v>0</v>
          </cell>
          <cell r="K1780">
            <v>0</v>
          </cell>
        </row>
        <row r="1781">
          <cell r="E1781" t="str">
            <v>777-20191001-106-104</v>
          </cell>
          <cell r="F1781" t="str">
            <v>Telecommunication</v>
          </cell>
          <cell r="G1781">
            <v>620.82000000000005</v>
          </cell>
          <cell r="H1781">
            <v>0</v>
          </cell>
          <cell r="J1781">
            <v>0</v>
          </cell>
          <cell r="K1781">
            <v>0</v>
          </cell>
        </row>
        <row r="1782">
          <cell r="E1782" t="str">
            <v>555-20191002-105-104</v>
          </cell>
          <cell r="F1782" t="str">
            <v>Internet Expenses</v>
          </cell>
          <cell r="G1782">
            <v>544412.52</v>
          </cell>
          <cell r="H1782">
            <v>0</v>
          </cell>
          <cell r="J1782">
            <v>807209.88</v>
          </cell>
          <cell r="K1782">
            <v>0</v>
          </cell>
        </row>
        <row r="1783">
          <cell r="E1783" t="str">
            <v>666-20191002-105-104</v>
          </cell>
          <cell r="F1783" t="str">
            <v>Internet Expenses</v>
          </cell>
          <cell r="G1783">
            <v>254110.38</v>
          </cell>
          <cell r="H1783">
            <v>0</v>
          </cell>
          <cell r="J1783">
            <v>0</v>
          </cell>
          <cell r="K1783">
            <v>0</v>
          </cell>
        </row>
        <row r="1784">
          <cell r="E1784" t="str">
            <v>777-20191002-105-104</v>
          </cell>
          <cell r="F1784" t="str">
            <v>Internet Expenses</v>
          </cell>
          <cell r="G1784">
            <v>161470.97</v>
          </cell>
          <cell r="H1784">
            <v>0</v>
          </cell>
          <cell r="J1784">
            <v>129122</v>
          </cell>
          <cell r="K1784">
            <v>0</v>
          </cell>
        </row>
        <row r="1785">
          <cell r="E1785" t="str">
            <v>555-20191101-102-104</v>
          </cell>
          <cell r="F1785" t="str">
            <v>Telephone Mobile</v>
          </cell>
          <cell r="G1785">
            <v>327361.02</v>
          </cell>
          <cell r="H1785">
            <v>0</v>
          </cell>
          <cell r="J1785">
            <v>615121.29</v>
          </cell>
          <cell r="K1785">
            <v>0</v>
          </cell>
        </row>
        <row r="1786">
          <cell r="E1786" t="str">
            <v>666-20191101-102-104</v>
          </cell>
          <cell r="F1786" t="str">
            <v>Telephone Mobile</v>
          </cell>
          <cell r="G1786">
            <v>152799.26999999999</v>
          </cell>
          <cell r="H1786">
            <v>0</v>
          </cell>
          <cell r="J1786">
            <v>0</v>
          </cell>
          <cell r="K1786">
            <v>0</v>
          </cell>
        </row>
        <row r="1787">
          <cell r="E1787" t="str">
            <v>777-20191101-102-104</v>
          </cell>
          <cell r="F1787" t="str">
            <v>Telephone Mobile</v>
          </cell>
          <cell r="G1787">
            <v>97094.21</v>
          </cell>
          <cell r="H1787">
            <v>0</v>
          </cell>
          <cell r="J1787">
            <v>0</v>
          </cell>
          <cell r="K1787">
            <v>0</v>
          </cell>
        </row>
        <row r="1788">
          <cell r="E1788" t="str">
            <v>555-20191101-103-104</v>
          </cell>
          <cell r="F1788" t="str">
            <v>Telephone Mobile</v>
          </cell>
          <cell r="G1788">
            <v>200294.98</v>
          </cell>
          <cell r="H1788">
            <v>0</v>
          </cell>
          <cell r="J1788">
            <v>431996.09</v>
          </cell>
          <cell r="K1788">
            <v>0</v>
          </cell>
        </row>
        <row r="1789">
          <cell r="E1789" t="str">
            <v>666-20191101-103-104</v>
          </cell>
          <cell r="F1789" t="str">
            <v>Telephone Mobile</v>
          </cell>
          <cell r="G1789">
            <v>72104.02</v>
          </cell>
          <cell r="H1789">
            <v>0</v>
          </cell>
          <cell r="J1789">
            <v>0</v>
          </cell>
          <cell r="K1789">
            <v>0</v>
          </cell>
        </row>
        <row r="1790">
          <cell r="E1790" t="str">
            <v>555-20191101-104-104</v>
          </cell>
          <cell r="F1790" t="str">
            <v>Telephone Mobile</v>
          </cell>
          <cell r="G1790">
            <v>302791.34999999998</v>
          </cell>
          <cell r="H1790">
            <v>0</v>
          </cell>
          <cell r="J1790">
            <v>527562.69999999995</v>
          </cell>
          <cell r="K1790">
            <v>0</v>
          </cell>
        </row>
        <row r="1791">
          <cell r="E1791" t="str">
            <v>666-20191101-104-104</v>
          </cell>
          <cell r="F1791" t="str">
            <v>Telephone Mobile</v>
          </cell>
          <cell r="G1791">
            <v>141331.10999999999</v>
          </cell>
          <cell r="H1791">
            <v>0</v>
          </cell>
          <cell r="J1791">
            <v>0</v>
          </cell>
          <cell r="K1791">
            <v>0</v>
          </cell>
        </row>
        <row r="1792">
          <cell r="E1792" t="str">
            <v>777-20191101-104-104</v>
          </cell>
          <cell r="F1792" t="str">
            <v>Telephone Mobile</v>
          </cell>
          <cell r="G1792">
            <v>89806.92</v>
          </cell>
          <cell r="H1792">
            <v>0</v>
          </cell>
          <cell r="J1792">
            <v>43305.8</v>
          </cell>
          <cell r="K1792">
            <v>0</v>
          </cell>
        </row>
        <row r="1793">
          <cell r="E1793" t="str">
            <v>555-20191101-105-104</v>
          </cell>
          <cell r="F1793" t="str">
            <v>Telephone Mobile</v>
          </cell>
          <cell r="G1793">
            <v>94666.35</v>
          </cell>
          <cell r="H1793">
            <v>0</v>
          </cell>
          <cell r="J1793">
            <v>158651.82</v>
          </cell>
          <cell r="K1793">
            <v>0</v>
          </cell>
        </row>
        <row r="1794">
          <cell r="E1794" t="str">
            <v>666-20191101-105-104</v>
          </cell>
          <cell r="F1794" t="str">
            <v>Telephone Mobile</v>
          </cell>
          <cell r="G1794">
            <v>44186.52</v>
          </cell>
          <cell r="H1794">
            <v>0</v>
          </cell>
          <cell r="J1794">
            <v>0</v>
          </cell>
          <cell r="K1794">
            <v>0</v>
          </cell>
        </row>
        <row r="1795">
          <cell r="E1795" t="str">
            <v>777-20191101-105-104</v>
          </cell>
          <cell r="F1795" t="str">
            <v>Telephone Mobile</v>
          </cell>
          <cell r="G1795">
            <v>28077.71</v>
          </cell>
          <cell r="H1795">
            <v>0</v>
          </cell>
          <cell r="J1795">
            <v>0</v>
          </cell>
          <cell r="K1795">
            <v>0</v>
          </cell>
        </row>
        <row r="1796">
          <cell r="E1796" t="str">
            <v>555-20191101-106-104</v>
          </cell>
          <cell r="F1796" t="str">
            <v>Telephone Mobile</v>
          </cell>
          <cell r="G1796">
            <v>314164.93</v>
          </cell>
          <cell r="H1796">
            <v>0</v>
          </cell>
          <cell r="J1796">
            <v>469929.7</v>
          </cell>
          <cell r="K1796">
            <v>0</v>
          </cell>
        </row>
        <row r="1797">
          <cell r="E1797" t="str">
            <v>666-20191101-106-104</v>
          </cell>
          <cell r="F1797" t="str">
            <v>Telephone Mobile</v>
          </cell>
          <cell r="G1797">
            <v>146639.85</v>
          </cell>
          <cell r="H1797">
            <v>0</v>
          </cell>
          <cell r="J1797">
            <v>0</v>
          </cell>
          <cell r="K1797">
            <v>0</v>
          </cell>
        </row>
        <row r="1798">
          <cell r="E1798" t="str">
            <v>777-20191101-106-104</v>
          </cell>
          <cell r="F1798" t="str">
            <v>Telephone Mobile</v>
          </cell>
          <cell r="G1798">
            <v>93180.28</v>
          </cell>
          <cell r="H1798">
            <v>0</v>
          </cell>
          <cell r="J1798">
            <v>39768.35</v>
          </cell>
          <cell r="K1798">
            <v>0</v>
          </cell>
        </row>
        <row r="1799">
          <cell r="E1799" t="str">
            <v>555-20191601-102-104</v>
          </cell>
          <cell r="F1799" t="str">
            <v>Licenses &amp; Permits</v>
          </cell>
          <cell r="G1799">
            <v>317381.48</v>
          </cell>
          <cell r="H1799">
            <v>0</v>
          </cell>
          <cell r="J1799">
            <v>214622.07</v>
          </cell>
          <cell r="K1799">
            <v>0</v>
          </cell>
        </row>
        <row r="1800">
          <cell r="E1800" t="str">
            <v>666-20191601-102-104</v>
          </cell>
          <cell r="F1800" t="str">
            <v>Licenses &amp; Permits</v>
          </cell>
          <cell r="G1800">
            <v>148141.21</v>
          </cell>
          <cell r="H1800">
            <v>0</v>
          </cell>
          <cell r="J1800">
            <v>0</v>
          </cell>
          <cell r="K1800">
            <v>0</v>
          </cell>
        </row>
        <row r="1801">
          <cell r="E1801" t="str">
            <v>777-20191601-102-104</v>
          </cell>
          <cell r="F1801" t="str">
            <v>Licenses &amp; Permits</v>
          </cell>
          <cell r="G1801">
            <v>94134.31</v>
          </cell>
          <cell r="H1801">
            <v>0</v>
          </cell>
          <cell r="J1801">
            <v>0</v>
          </cell>
          <cell r="K1801">
            <v>0</v>
          </cell>
        </row>
        <row r="1802">
          <cell r="E1802" t="str">
            <v>555-20191601-105-104</v>
          </cell>
          <cell r="F1802" t="str">
            <v>Licenses &amp; Permits</v>
          </cell>
          <cell r="G1802">
            <v>701473.91</v>
          </cell>
          <cell r="H1802">
            <v>0</v>
          </cell>
          <cell r="J1802">
            <v>3249108</v>
          </cell>
          <cell r="K1802">
            <v>0</v>
          </cell>
        </row>
        <row r="1803">
          <cell r="E1803" t="str">
            <v>666-20191601-105-104</v>
          </cell>
          <cell r="F1803" t="str">
            <v>Licenses &amp; Permits</v>
          </cell>
          <cell r="G1803">
            <v>327420.46000000002</v>
          </cell>
          <cell r="H1803">
            <v>0</v>
          </cell>
          <cell r="J1803">
            <v>0</v>
          </cell>
          <cell r="K1803">
            <v>0</v>
          </cell>
        </row>
        <row r="1804">
          <cell r="E1804" t="str">
            <v>777-20191601-105-104</v>
          </cell>
          <cell r="F1804" t="str">
            <v>Licenses &amp; Permits</v>
          </cell>
          <cell r="G1804">
            <v>208054.86</v>
          </cell>
          <cell r="H1804">
            <v>0</v>
          </cell>
          <cell r="J1804">
            <v>0</v>
          </cell>
          <cell r="K1804">
            <v>0</v>
          </cell>
        </row>
        <row r="1805">
          <cell r="E1805" t="str">
            <v>555-20191701-102-104</v>
          </cell>
          <cell r="F1805" t="str">
            <v>Books, Subscriptions and Periodics</v>
          </cell>
          <cell r="G1805">
            <v>1500</v>
          </cell>
          <cell r="H1805">
            <v>0</v>
          </cell>
          <cell r="J1805">
            <v>482565.34</v>
          </cell>
          <cell r="K1805">
            <v>0</v>
          </cell>
        </row>
        <row r="1806">
          <cell r="E1806" t="str">
            <v>555-20191701-104-104</v>
          </cell>
          <cell r="F1806" t="str">
            <v>Books, Subscriptions and Periodics</v>
          </cell>
          <cell r="G1806">
            <v>4077.45</v>
          </cell>
          <cell r="H1806">
            <v>0</v>
          </cell>
          <cell r="J1806">
            <v>56846</v>
          </cell>
          <cell r="K1806">
            <v>0</v>
          </cell>
        </row>
        <row r="1807">
          <cell r="E1807" t="str">
            <v>666-20191701-104-104</v>
          </cell>
          <cell r="F1807" t="str">
            <v>Books, Subscriptions and Periodics</v>
          </cell>
          <cell r="G1807">
            <v>1903.19</v>
          </cell>
          <cell r="H1807">
            <v>0</v>
          </cell>
          <cell r="J1807">
            <v>0</v>
          </cell>
          <cell r="K1807">
            <v>0</v>
          </cell>
        </row>
        <row r="1808">
          <cell r="E1808" t="str">
            <v>777-20191701-104-104</v>
          </cell>
          <cell r="F1808" t="str">
            <v>Books, Subscriptions and Periodics</v>
          </cell>
          <cell r="G1808">
            <v>1209.3599999999999</v>
          </cell>
          <cell r="H1808">
            <v>0</v>
          </cell>
          <cell r="J1808">
            <v>0</v>
          </cell>
          <cell r="K1808">
            <v>0</v>
          </cell>
        </row>
        <row r="1809">
          <cell r="E1809" t="str">
            <v>555-20191701-106-104</v>
          </cell>
          <cell r="F1809" t="str">
            <v>Books, Subscriptions and Periodics</v>
          </cell>
          <cell r="G1809">
            <v>0</v>
          </cell>
          <cell r="H1809">
            <v>0</v>
          </cell>
          <cell r="J1809">
            <v>10378</v>
          </cell>
          <cell r="K1809">
            <v>0</v>
          </cell>
        </row>
        <row r="1810">
          <cell r="E1810" t="str">
            <v>555-20191801-102-104</v>
          </cell>
          <cell r="F1810" t="str">
            <v>Conferences and Meetings</v>
          </cell>
          <cell r="G1810">
            <v>34134.879999999997</v>
          </cell>
          <cell r="H1810">
            <v>0</v>
          </cell>
          <cell r="J1810">
            <v>0</v>
          </cell>
          <cell r="K1810">
            <v>0</v>
          </cell>
        </row>
        <row r="1811">
          <cell r="E1811" t="str">
            <v>666-20191801-102-104</v>
          </cell>
          <cell r="F1811" t="str">
            <v>Conferences and Meetings</v>
          </cell>
          <cell r="G1811">
            <v>15932.82</v>
          </cell>
          <cell r="H1811">
            <v>0</v>
          </cell>
          <cell r="J1811">
            <v>0</v>
          </cell>
          <cell r="K1811">
            <v>0</v>
          </cell>
        </row>
        <row r="1812">
          <cell r="E1812" t="str">
            <v>777-20191801-102-104</v>
          </cell>
          <cell r="F1812" t="str">
            <v>Conferences and Meetings</v>
          </cell>
          <cell r="G1812">
            <v>10124.290000000001</v>
          </cell>
          <cell r="H1812">
            <v>0</v>
          </cell>
          <cell r="J1812">
            <v>0</v>
          </cell>
          <cell r="K1812">
            <v>0</v>
          </cell>
        </row>
        <row r="1813">
          <cell r="E1813" t="str">
            <v>555-20192001-102-104</v>
          </cell>
          <cell r="F1813" t="str">
            <v>Postage /Courier Services</v>
          </cell>
          <cell r="G1813">
            <v>10273.59</v>
          </cell>
          <cell r="H1813">
            <v>0</v>
          </cell>
          <cell r="J1813">
            <v>13028</v>
          </cell>
          <cell r="K1813">
            <v>0</v>
          </cell>
        </row>
        <row r="1814">
          <cell r="E1814" t="str">
            <v>666-20192001-102-104</v>
          </cell>
          <cell r="F1814" t="str">
            <v>Postage /Courier Services</v>
          </cell>
          <cell r="G1814">
            <v>4795.3100000000004</v>
          </cell>
          <cell r="H1814">
            <v>0</v>
          </cell>
          <cell r="J1814">
            <v>0</v>
          </cell>
          <cell r="K1814">
            <v>0</v>
          </cell>
        </row>
        <row r="1815">
          <cell r="E1815" t="str">
            <v>777-20192001-102-104</v>
          </cell>
          <cell r="F1815" t="str">
            <v>Postage /Courier Services</v>
          </cell>
          <cell r="G1815">
            <v>3047.11</v>
          </cell>
          <cell r="H1815">
            <v>0</v>
          </cell>
          <cell r="J1815">
            <v>0</v>
          </cell>
          <cell r="K1815">
            <v>0</v>
          </cell>
        </row>
        <row r="1816">
          <cell r="E1816" t="str">
            <v>555-20192001-103-104</v>
          </cell>
          <cell r="F1816" t="str">
            <v>Postage /Courier Services</v>
          </cell>
          <cell r="G1816">
            <v>18786.89</v>
          </cell>
          <cell r="H1816">
            <v>0</v>
          </cell>
          <cell r="J1816">
            <v>14067</v>
          </cell>
          <cell r="K1816">
            <v>0</v>
          </cell>
        </row>
        <row r="1817">
          <cell r="E1817" t="str">
            <v>666-20192001-103-104</v>
          </cell>
          <cell r="F1817" t="str">
            <v>Postage /Courier Services</v>
          </cell>
          <cell r="G1817">
            <v>8768.98</v>
          </cell>
          <cell r="H1817">
            <v>0</v>
          </cell>
          <cell r="J1817">
            <v>0</v>
          </cell>
          <cell r="K1817">
            <v>0</v>
          </cell>
        </row>
        <row r="1818">
          <cell r="E1818" t="str">
            <v>777-20192001-103-104</v>
          </cell>
          <cell r="F1818" t="str">
            <v>Postage /Courier Services</v>
          </cell>
          <cell r="G1818">
            <v>5572.13</v>
          </cell>
          <cell r="H1818">
            <v>0</v>
          </cell>
          <cell r="J1818">
            <v>0</v>
          </cell>
          <cell r="K1818">
            <v>0</v>
          </cell>
        </row>
        <row r="1819">
          <cell r="E1819" t="str">
            <v>555-20192001-104-104</v>
          </cell>
          <cell r="F1819" t="str">
            <v>Postage /Courier Services</v>
          </cell>
          <cell r="G1819">
            <v>22791.75</v>
          </cell>
          <cell r="H1819">
            <v>0</v>
          </cell>
          <cell r="J1819">
            <v>16634</v>
          </cell>
          <cell r="K1819">
            <v>0</v>
          </cell>
        </row>
        <row r="1820">
          <cell r="E1820" t="str">
            <v>666-20192001-104-104</v>
          </cell>
          <cell r="F1820" t="str">
            <v>Postage /Courier Services</v>
          </cell>
          <cell r="G1820">
            <v>10638.29</v>
          </cell>
          <cell r="H1820">
            <v>0</v>
          </cell>
          <cell r="J1820">
            <v>0</v>
          </cell>
          <cell r="K1820">
            <v>0</v>
          </cell>
        </row>
        <row r="1821">
          <cell r="E1821" t="str">
            <v>777-20192001-104-104</v>
          </cell>
          <cell r="F1821" t="str">
            <v>Postage /Courier Services</v>
          </cell>
          <cell r="G1821">
            <v>6759.96</v>
          </cell>
          <cell r="H1821">
            <v>0</v>
          </cell>
          <cell r="J1821">
            <v>0</v>
          </cell>
          <cell r="K1821">
            <v>0</v>
          </cell>
        </row>
        <row r="1822">
          <cell r="E1822" t="str">
            <v>555-20192001-105-104</v>
          </cell>
          <cell r="F1822" t="str">
            <v>Postage /Courier Services</v>
          </cell>
          <cell r="G1822">
            <v>2398.83</v>
          </cell>
          <cell r="H1822">
            <v>0</v>
          </cell>
          <cell r="J1822">
            <v>0</v>
          </cell>
          <cell r="K1822">
            <v>0</v>
          </cell>
        </row>
        <row r="1823">
          <cell r="E1823" t="str">
            <v>666-20192001-105-104</v>
          </cell>
          <cell r="F1823" t="str">
            <v>Postage /Courier Services</v>
          </cell>
          <cell r="G1823">
            <v>1119.68</v>
          </cell>
          <cell r="H1823">
            <v>0</v>
          </cell>
          <cell r="J1823">
            <v>0</v>
          </cell>
          <cell r="K1823">
            <v>0</v>
          </cell>
        </row>
        <row r="1824">
          <cell r="E1824" t="str">
            <v>777-20192001-105-104</v>
          </cell>
          <cell r="F1824" t="str">
            <v>Postage /Courier Services</v>
          </cell>
          <cell r="G1824">
            <v>711.49</v>
          </cell>
          <cell r="H1824">
            <v>0</v>
          </cell>
          <cell r="J1824">
            <v>0</v>
          </cell>
          <cell r="K1824">
            <v>0</v>
          </cell>
        </row>
        <row r="1825">
          <cell r="E1825" t="str">
            <v>555-20192001-106-104</v>
          </cell>
          <cell r="F1825" t="str">
            <v>Postage /Courier Services</v>
          </cell>
          <cell r="G1825">
            <v>45844.93</v>
          </cell>
          <cell r="H1825">
            <v>0</v>
          </cell>
          <cell r="J1825">
            <v>50724</v>
          </cell>
          <cell r="K1825">
            <v>0</v>
          </cell>
        </row>
        <row r="1826">
          <cell r="E1826" t="str">
            <v>666-20192001-106-104</v>
          </cell>
          <cell r="F1826" t="str">
            <v>Postage /Courier Services</v>
          </cell>
          <cell r="G1826">
            <v>21398.61</v>
          </cell>
          <cell r="H1826">
            <v>0</v>
          </cell>
          <cell r="J1826">
            <v>0</v>
          </cell>
          <cell r="K1826">
            <v>0</v>
          </cell>
        </row>
        <row r="1827">
          <cell r="E1827" t="str">
            <v>777-20192001-106-104</v>
          </cell>
          <cell r="F1827" t="str">
            <v>Postage /Courier Services</v>
          </cell>
          <cell r="G1827">
            <v>13597.46</v>
          </cell>
          <cell r="H1827">
            <v>0</v>
          </cell>
          <cell r="J1827">
            <v>0</v>
          </cell>
          <cell r="K1827">
            <v>0</v>
          </cell>
        </row>
        <row r="1828">
          <cell r="E1828" t="str">
            <v>555-20192101-102-104</v>
          </cell>
          <cell r="F1828" t="str">
            <v>Certification Cost</v>
          </cell>
          <cell r="G1828">
            <v>0</v>
          </cell>
          <cell r="H1828">
            <v>0</v>
          </cell>
          <cell r="J1828">
            <v>2869900</v>
          </cell>
          <cell r="K1828">
            <v>0</v>
          </cell>
        </row>
        <row r="1829">
          <cell r="E1829" t="str">
            <v>555-20192102-104-104</v>
          </cell>
          <cell r="F1829" t="str">
            <v>Export Related Expenses</v>
          </cell>
          <cell r="G1829">
            <v>0</v>
          </cell>
          <cell r="H1829">
            <v>0</v>
          </cell>
          <cell r="J1829">
            <v>24000</v>
          </cell>
          <cell r="K1829">
            <v>0</v>
          </cell>
        </row>
        <row r="1830">
          <cell r="E1830" t="str">
            <v>555-20192201-102-104</v>
          </cell>
          <cell r="F1830" t="str">
            <v>Non-Recoverable Taxes</v>
          </cell>
          <cell r="G1830">
            <v>118759.25</v>
          </cell>
          <cell r="H1830">
            <v>0</v>
          </cell>
          <cell r="J1830">
            <v>0</v>
          </cell>
          <cell r="K1830">
            <v>0</v>
          </cell>
        </row>
        <row r="1831">
          <cell r="E1831" t="str">
            <v>666-20192201-102-104</v>
          </cell>
          <cell r="F1831" t="str">
            <v>Non-Recoverable Taxes</v>
          </cell>
          <cell r="G1831">
            <v>55432.15</v>
          </cell>
          <cell r="H1831">
            <v>0</v>
          </cell>
          <cell r="J1831">
            <v>0</v>
          </cell>
          <cell r="K1831">
            <v>0</v>
          </cell>
        </row>
        <row r="1832">
          <cell r="E1832" t="str">
            <v>777-20192201-102-104</v>
          </cell>
          <cell r="F1832" t="str">
            <v>Non-Recoverable Taxes</v>
          </cell>
          <cell r="G1832">
            <v>35223.599999999999</v>
          </cell>
          <cell r="H1832">
            <v>0</v>
          </cell>
          <cell r="J1832">
            <v>181787.51999999999</v>
          </cell>
          <cell r="K1832">
            <v>0</v>
          </cell>
        </row>
        <row r="1833">
          <cell r="E1833" t="str">
            <v>555-20192701-102-104</v>
          </cell>
          <cell r="F1833" t="str">
            <v>Directors Fees and Others</v>
          </cell>
          <cell r="G1833">
            <v>897303.11</v>
          </cell>
          <cell r="H1833">
            <v>0</v>
          </cell>
          <cell r="J1833">
            <v>1455665.23</v>
          </cell>
          <cell r="K1833">
            <v>0</v>
          </cell>
        </row>
        <row r="1834">
          <cell r="E1834" t="str">
            <v>666-20192701-102-104</v>
          </cell>
          <cell r="F1834" t="str">
            <v>Directors Fees and Others</v>
          </cell>
          <cell r="G1834">
            <v>418825.84</v>
          </cell>
          <cell r="H1834">
            <v>0</v>
          </cell>
          <cell r="J1834">
            <v>0</v>
          </cell>
          <cell r="K1834">
            <v>0</v>
          </cell>
        </row>
        <row r="1835">
          <cell r="E1835" t="str">
            <v>777-20192701-102-104</v>
          </cell>
          <cell r="F1835" t="str">
            <v>Directors Fees and Others</v>
          </cell>
          <cell r="G1835">
            <v>266137.15999999997</v>
          </cell>
          <cell r="H1835">
            <v>0</v>
          </cell>
          <cell r="J1835">
            <v>0</v>
          </cell>
          <cell r="K1835">
            <v>0</v>
          </cell>
        </row>
        <row r="1836">
          <cell r="E1836" t="str">
            <v>555-20192702-102-104</v>
          </cell>
          <cell r="F1836" t="str">
            <v>Directors Fee</v>
          </cell>
          <cell r="G1836">
            <v>827172.06</v>
          </cell>
          <cell r="H1836">
            <v>0</v>
          </cell>
          <cell r="J1836">
            <v>1384271</v>
          </cell>
          <cell r="K1836">
            <v>0</v>
          </cell>
        </row>
        <row r="1837">
          <cell r="E1837" t="str">
            <v>666-20192702-102-104</v>
          </cell>
          <cell r="F1837" t="str">
            <v>Directors Fee</v>
          </cell>
          <cell r="G1837">
            <v>386091.42</v>
          </cell>
          <cell r="H1837">
            <v>0</v>
          </cell>
          <cell r="J1837">
            <v>0</v>
          </cell>
          <cell r="K1837">
            <v>0</v>
          </cell>
        </row>
        <row r="1838">
          <cell r="E1838" t="str">
            <v>777-20192702-102-104</v>
          </cell>
          <cell r="F1838" t="str">
            <v>Directors Fee</v>
          </cell>
          <cell r="G1838">
            <v>245336.52</v>
          </cell>
          <cell r="H1838">
            <v>0</v>
          </cell>
          <cell r="J1838">
            <v>0</v>
          </cell>
          <cell r="K1838">
            <v>0</v>
          </cell>
        </row>
        <row r="1839">
          <cell r="E1839" t="str">
            <v>555-20192901-105-104</v>
          </cell>
          <cell r="F1839" t="str">
            <v>Data Transmission</v>
          </cell>
          <cell r="G1839">
            <v>100277.74</v>
          </cell>
          <cell r="H1839">
            <v>0</v>
          </cell>
          <cell r="J1839">
            <v>184400</v>
          </cell>
          <cell r="K1839">
            <v>0</v>
          </cell>
        </row>
        <row r="1840">
          <cell r="E1840" t="str">
            <v>666-20192901-105-104</v>
          </cell>
          <cell r="F1840" t="str">
            <v>Data Transmission</v>
          </cell>
          <cell r="G1840">
            <v>46805.71</v>
          </cell>
          <cell r="H1840">
            <v>0</v>
          </cell>
          <cell r="J1840">
            <v>0</v>
          </cell>
          <cell r="K1840">
            <v>0</v>
          </cell>
        </row>
        <row r="1841">
          <cell r="E1841" t="str">
            <v>777-20192901-105-104</v>
          </cell>
          <cell r="F1841" t="str">
            <v>Data Transmission</v>
          </cell>
          <cell r="G1841">
            <v>29742.05</v>
          </cell>
          <cell r="H1841">
            <v>0</v>
          </cell>
          <cell r="J1841">
            <v>0</v>
          </cell>
          <cell r="K1841">
            <v>0</v>
          </cell>
        </row>
        <row r="1842">
          <cell r="E1842" t="str">
            <v>555-20193302-102-104</v>
          </cell>
          <cell r="F1842" t="str">
            <v>Events - Company Events</v>
          </cell>
          <cell r="G1842">
            <v>1515385.91</v>
          </cell>
          <cell r="H1842">
            <v>0</v>
          </cell>
          <cell r="J1842">
            <v>1735508</v>
          </cell>
          <cell r="K1842">
            <v>0</v>
          </cell>
        </row>
        <row r="1843">
          <cell r="E1843" t="str">
            <v>666-20193302-102-104</v>
          </cell>
          <cell r="F1843" t="str">
            <v>Events - Company Events</v>
          </cell>
          <cell r="G1843">
            <v>707322.6</v>
          </cell>
          <cell r="H1843">
            <v>0</v>
          </cell>
          <cell r="J1843">
            <v>0</v>
          </cell>
          <cell r="K1843">
            <v>0</v>
          </cell>
        </row>
        <row r="1844">
          <cell r="E1844" t="str">
            <v>777-20193302-102-104</v>
          </cell>
          <cell r="F1844" t="str">
            <v>Events - Company Events</v>
          </cell>
          <cell r="G1844">
            <v>449458.49</v>
          </cell>
          <cell r="H1844">
            <v>0</v>
          </cell>
          <cell r="J1844">
            <v>102860</v>
          </cell>
          <cell r="K1844">
            <v>0</v>
          </cell>
        </row>
        <row r="1845">
          <cell r="E1845" t="str">
            <v>555-20250101-202-105</v>
          </cell>
          <cell r="F1845" t="str">
            <v>Dep on PPE - Land</v>
          </cell>
          <cell r="G1845">
            <v>12142857</v>
          </cell>
          <cell r="H1845">
            <v>0</v>
          </cell>
          <cell r="J1845">
            <v>12180834.5</v>
          </cell>
          <cell r="K1845">
            <v>0</v>
          </cell>
        </row>
        <row r="1846">
          <cell r="E1846" t="str">
            <v>777-20250101-202-105</v>
          </cell>
          <cell r="F1846" t="str">
            <v>Dep on PPE - Land</v>
          </cell>
          <cell r="G1846">
            <v>535992</v>
          </cell>
          <cell r="H1846">
            <v>0</v>
          </cell>
          <cell r="J1846">
            <v>535987.31999999995</v>
          </cell>
          <cell r="K1846">
            <v>0</v>
          </cell>
        </row>
        <row r="1847">
          <cell r="E1847" t="str">
            <v>555-20250201-201-105</v>
          </cell>
          <cell r="F1847" t="str">
            <v>Dep on PPE - Building &amp; Inst.</v>
          </cell>
          <cell r="G1847">
            <v>2558320.02</v>
          </cell>
          <cell r="H1847">
            <v>0</v>
          </cell>
          <cell r="J1847">
            <v>224986.69</v>
          </cell>
          <cell r="K1847">
            <v>0</v>
          </cell>
        </row>
        <row r="1848">
          <cell r="E1848" t="str">
            <v>666-20250201-201-105</v>
          </cell>
          <cell r="F1848" t="str">
            <v>Dep on PPE - Building &amp; Inst.</v>
          </cell>
          <cell r="G1848">
            <v>1775257.87</v>
          </cell>
          <cell r="H1848">
            <v>0</v>
          </cell>
          <cell r="J1848">
            <v>303073.3</v>
          </cell>
          <cell r="K1848">
            <v>0</v>
          </cell>
        </row>
        <row r="1849">
          <cell r="E1849" t="str">
            <v>777-20250201-201-105</v>
          </cell>
          <cell r="F1849" t="str">
            <v>Dep on PPE - Building &amp; Inst.</v>
          </cell>
          <cell r="G1849">
            <v>2495414.4900000002</v>
          </cell>
          <cell r="H1849">
            <v>0</v>
          </cell>
          <cell r="J1849">
            <v>298241.90000000002</v>
          </cell>
          <cell r="K1849">
            <v>0</v>
          </cell>
        </row>
        <row r="1850">
          <cell r="E1850" t="str">
            <v>555-20250201-202-105</v>
          </cell>
          <cell r="F1850" t="str">
            <v>Dep on PPE - Building &amp; Inst.</v>
          </cell>
          <cell r="G1850">
            <v>540984.62</v>
          </cell>
          <cell r="H1850">
            <v>0</v>
          </cell>
          <cell r="J1850">
            <v>540984.62</v>
          </cell>
          <cell r="K1850">
            <v>0</v>
          </cell>
        </row>
        <row r="1851">
          <cell r="E1851" t="str">
            <v>666-20250201-202-105</v>
          </cell>
          <cell r="F1851" t="str">
            <v>Dep on PPE - Building &amp; Inst.</v>
          </cell>
          <cell r="G1851">
            <v>594623.94999999995</v>
          </cell>
          <cell r="H1851">
            <v>0</v>
          </cell>
          <cell r="J1851">
            <v>594623.94999999995</v>
          </cell>
          <cell r="K1851">
            <v>0</v>
          </cell>
        </row>
        <row r="1852">
          <cell r="E1852" t="str">
            <v>777-20250201-202-105</v>
          </cell>
          <cell r="F1852" t="str">
            <v>Dep on PPE - Building &amp; Inst.</v>
          </cell>
          <cell r="G1852">
            <v>499800.04</v>
          </cell>
          <cell r="H1852">
            <v>0</v>
          </cell>
          <cell r="J1852">
            <v>435764.97</v>
          </cell>
          <cell r="K1852">
            <v>0</v>
          </cell>
        </row>
        <row r="1853">
          <cell r="E1853" t="str">
            <v>555-20250201-203-105</v>
          </cell>
          <cell r="F1853" t="str">
            <v>Dep on PPE - Building &amp; Inst.</v>
          </cell>
          <cell r="G1853">
            <v>196459.41</v>
          </cell>
          <cell r="H1853">
            <v>0</v>
          </cell>
          <cell r="J1853">
            <v>196459.41</v>
          </cell>
          <cell r="K1853">
            <v>0</v>
          </cell>
        </row>
        <row r="1854">
          <cell r="E1854" t="str">
            <v>666-20250201-203-105</v>
          </cell>
          <cell r="F1854" t="str">
            <v>Dep on PPE - Building &amp; Inst.</v>
          </cell>
          <cell r="G1854">
            <v>29683.25</v>
          </cell>
          <cell r="H1854">
            <v>0</v>
          </cell>
          <cell r="J1854">
            <v>29683.24</v>
          </cell>
          <cell r="K1854">
            <v>0</v>
          </cell>
        </row>
        <row r="1855">
          <cell r="E1855" t="str">
            <v>555-20250201-204-105</v>
          </cell>
          <cell r="F1855" t="str">
            <v>Dep on PPE - Building &amp; Inst.</v>
          </cell>
          <cell r="G1855">
            <v>278377.76</v>
          </cell>
          <cell r="H1855">
            <v>0</v>
          </cell>
          <cell r="J1855">
            <v>278377.76</v>
          </cell>
          <cell r="K1855">
            <v>0</v>
          </cell>
        </row>
        <row r="1856">
          <cell r="E1856" t="str">
            <v>666-20250201-204-105</v>
          </cell>
          <cell r="F1856" t="str">
            <v>Dep on PPE - Building &amp; Inst.</v>
          </cell>
          <cell r="G1856">
            <v>250107.5</v>
          </cell>
          <cell r="H1856">
            <v>0</v>
          </cell>
          <cell r="J1856">
            <v>250107.5</v>
          </cell>
          <cell r="K1856">
            <v>0</v>
          </cell>
        </row>
        <row r="1857">
          <cell r="E1857" t="str">
            <v>777-20250201-204-105</v>
          </cell>
          <cell r="F1857" t="str">
            <v>Dep on PPE - Building &amp; Inst.</v>
          </cell>
          <cell r="G1857">
            <v>87361.08</v>
          </cell>
          <cell r="H1857">
            <v>0</v>
          </cell>
          <cell r="J1857">
            <v>261823.04</v>
          </cell>
          <cell r="K1857">
            <v>0</v>
          </cell>
        </row>
        <row r="1858">
          <cell r="E1858" t="str">
            <v>555-20250201-206-105</v>
          </cell>
          <cell r="F1858" t="str">
            <v>Dep on PPE - Building &amp; Inst.</v>
          </cell>
          <cell r="G1858">
            <v>80022.89</v>
          </cell>
          <cell r="H1858">
            <v>0</v>
          </cell>
          <cell r="J1858">
            <v>80022.89</v>
          </cell>
          <cell r="K1858">
            <v>0</v>
          </cell>
        </row>
        <row r="1859">
          <cell r="E1859" t="str">
            <v>666-20250201-206-105</v>
          </cell>
          <cell r="F1859" t="str">
            <v>Dep on PPE - Building &amp; Inst.</v>
          </cell>
          <cell r="G1859">
            <v>0.04</v>
          </cell>
          <cell r="H1859">
            <v>0</v>
          </cell>
          <cell r="J1859">
            <v>0.04</v>
          </cell>
          <cell r="K1859">
            <v>0</v>
          </cell>
        </row>
        <row r="1860">
          <cell r="E1860" t="str">
            <v>777-20250201-206-105</v>
          </cell>
          <cell r="F1860" t="str">
            <v>Dep on PPE - Building &amp; Inst.</v>
          </cell>
          <cell r="G1860">
            <v>0.02</v>
          </cell>
          <cell r="H1860">
            <v>0</v>
          </cell>
          <cell r="J1860">
            <v>0</v>
          </cell>
          <cell r="K1860">
            <v>2339.27</v>
          </cell>
        </row>
        <row r="1861">
          <cell r="E1861" t="str">
            <v>555-20250201-207-105</v>
          </cell>
          <cell r="F1861" t="str">
            <v>Dep on PPE - Building &amp; Inst.</v>
          </cell>
          <cell r="G1861">
            <v>43754.720000000001</v>
          </cell>
          <cell r="H1861">
            <v>0</v>
          </cell>
          <cell r="J1861">
            <v>43754.720000000001</v>
          </cell>
          <cell r="K1861">
            <v>0</v>
          </cell>
        </row>
        <row r="1862">
          <cell r="E1862" t="str">
            <v>666-20250201-207-105</v>
          </cell>
          <cell r="F1862" t="str">
            <v>Dep on PPE - Building &amp; Inst.</v>
          </cell>
          <cell r="G1862">
            <v>57847.95</v>
          </cell>
          <cell r="H1862">
            <v>0</v>
          </cell>
          <cell r="J1862">
            <v>57847.95</v>
          </cell>
          <cell r="K1862">
            <v>0</v>
          </cell>
        </row>
        <row r="1863">
          <cell r="E1863" t="str">
            <v>777-20250201-207-105</v>
          </cell>
          <cell r="F1863" t="str">
            <v>Dep on PPE - Building &amp; Inst.</v>
          </cell>
          <cell r="G1863">
            <v>133333.32999999999</v>
          </cell>
          <cell r="H1863">
            <v>0</v>
          </cell>
          <cell r="J1863">
            <v>80000</v>
          </cell>
          <cell r="K1863">
            <v>0</v>
          </cell>
        </row>
        <row r="1864">
          <cell r="E1864" t="str">
            <v>555-20250201-208-105</v>
          </cell>
          <cell r="F1864" t="str">
            <v>Dep on PPE - Building &amp; Inst.</v>
          </cell>
          <cell r="G1864">
            <v>0</v>
          </cell>
          <cell r="H1864">
            <v>0</v>
          </cell>
          <cell r="J1864">
            <v>2333333.37</v>
          </cell>
          <cell r="K1864">
            <v>0</v>
          </cell>
        </row>
        <row r="1865">
          <cell r="E1865" t="str">
            <v>666-20250201-208-105</v>
          </cell>
          <cell r="F1865" t="str">
            <v>Dep on PPE - Building &amp; Inst.</v>
          </cell>
          <cell r="G1865">
            <v>0</v>
          </cell>
          <cell r="H1865">
            <v>0</v>
          </cell>
          <cell r="J1865">
            <v>1472184.61</v>
          </cell>
          <cell r="K1865">
            <v>0</v>
          </cell>
        </row>
        <row r="1866">
          <cell r="E1866" t="str">
            <v>777-20250201-208-105</v>
          </cell>
          <cell r="F1866" t="str">
            <v>Dep on PPE - Building &amp; Inst.</v>
          </cell>
          <cell r="G1866">
            <v>0</v>
          </cell>
          <cell r="H1866">
            <v>0</v>
          </cell>
          <cell r="J1866">
            <v>2043081.74</v>
          </cell>
          <cell r="K1866">
            <v>0</v>
          </cell>
        </row>
        <row r="1867">
          <cell r="E1867" t="str">
            <v>555-20250201-221-105</v>
          </cell>
          <cell r="F1867" t="str">
            <v>Dep on PPE - Building &amp; Inst.</v>
          </cell>
          <cell r="G1867">
            <v>235800.03</v>
          </cell>
          <cell r="H1867">
            <v>0</v>
          </cell>
          <cell r="J1867">
            <v>235800.03</v>
          </cell>
          <cell r="K1867">
            <v>0</v>
          </cell>
        </row>
        <row r="1868">
          <cell r="E1868" t="str">
            <v>666-20250201-221-105</v>
          </cell>
          <cell r="F1868" t="str">
            <v>Dep on PPE - Building &amp; Inst.</v>
          </cell>
          <cell r="G1868">
            <v>326956.03999999998</v>
          </cell>
          <cell r="H1868">
            <v>0</v>
          </cell>
          <cell r="J1868">
            <v>326956.03999999998</v>
          </cell>
          <cell r="K1868">
            <v>0</v>
          </cell>
        </row>
        <row r="1869">
          <cell r="E1869" t="str">
            <v>777-20250201-221-105</v>
          </cell>
          <cell r="F1869" t="str">
            <v>Dep on PPE - Building &amp; Inst.</v>
          </cell>
          <cell r="G1869">
            <v>0.06</v>
          </cell>
          <cell r="H1869">
            <v>0</v>
          </cell>
          <cell r="J1869">
            <v>0.06</v>
          </cell>
          <cell r="K1869">
            <v>0</v>
          </cell>
        </row>
        <row r="1870">
          <cell r="E1870" t="str">
            <v>555-20250201-222-105</v>
          </cell>
          <cell r="F1870" t="str">
            <v>Dep on PPE - Building &amp; Inst.</v>
          </cell>
          <cell r="G1870">
            <v>969763.3</v>
          </cell>
          <cell r="H1870">
            <v>0</v>
          </cell>
          <cell r="J1870">
            <v>969763.3</v>
          </cell>
          <cell r="K1870">
            <v>0</v>
          </cell>
        </row>
        <row r="1871">
          <cell r="E1871" t="str">
            <v>666-20250201-222-105</v>
          </cell>
          <cell r="F1871" t="str">
            <v>Dep on PPE - Building &amp; Inst.</v>
          </cell>
          <cell r="G1871">
            <v>142857.14000000001</v>
          </cell>
          <cell r="H1871">
            <v>0</v>
          </cell>
          <cell r="J1871">
            <v>0</v>
          </cell>
          <cell r="K1871">
            <v>0</v>
          </cell>
        </row>
        <row r="1872">
          <cell r="E1872" t="str">
            <v>777-20250201-222-105</v>
          </cell>
          <cell r="F1872" t="str">
            <v>Dep on PPE - Building &amp; Inst.</v>
          </cell>
          <cell r="G1872">
            <v>272969.07</v>
          </cell>
          <cell r="H1872">
            <v>0</v>
          </cell>
          <cell r="J1872">
            <v>279986.93</v>
          </cell>
          <cell r="K1872">
            <v>0</v>
          </cell>
        </row>
        <row r="1873">
          <cell r="E1873" t="str">
            <v>555-20250201-301-105</v>
          </cell>
          <cell r="F1873" t="str">
            <v>Dep on PPE - Building &amp; Inst.</v>
          </cell>
          <cell r="G1873">
            <v>3427578.24</v>
          </cell>
          <cell r="H1873">
            <v>0</v>
          </cell>
          <cell r="J1873">
            <v>3204010.05</v>
          </cell>
          <cell r="K1873">
            <v>0</v>
          </cell>
        </row>
        <row r="1874">
          <cell r="E1874" t="str">
            <v>666-20250201-301-105</v>
          </cell>
          <cell r="F1874" t="str">
            <v>Dep on PPE - Building &amp; Inst.</v>
          </cell>
          <cell r="G1874">
            <v>8343628.7699999996</v>
          </cell>
          <cell r="H1874">
            <v>0</v>
          </cell>
          <cell r="J1874">
            <v>8343628.7699999996</v>
          </cell>
          <cell r="K1874">
            <v>0</v>
          </cell>
        </row>
        <row r="1875">
          <cell r="E1875" t="str">
            <v>777-20250201-301-105</v>
          </cell>
          <cell r="F1875" t="str">
            <v>Dep on PPE - Building &amp; Inst.</v>
          </cell>
          <cell r="G1875">
            <v>9357792.4399999995</v>
          </cell>
          <cell r="H1875">
            <v>0</v>
          </cell>
          <cell r="J1875">
            <v>9421827.5</v>
          </cell>
          <cell r="K1875">
            <v>0</v>
          </cell>
        </row>
        <row r="1876">
          <cell r="E1876" t="str">
            <v>555-20250201-302-105</v>
          </cell>
          <cell r="F1876" t="str">
            <v>Dep on PPE - Building &amp; Inst.</v>
          </cell>
          <cell r="G1876">
            <v>1026620.82</v>
          </cell>
          <cell r="H1876">
            <v>0</v>
          </cell>
          <cell r="J1876">
            <v>1224588.82</v>
          </cell>
          <cell r="K1876">
            <v>0</v>
          </cell>
        </row>
        <row r="1877">
          <cell r="E1877" t="str">
            <v>555-20250201-303-105</v>
          </cell>
          <cell r="F1877" t="str">
            <v>Dep on PPE - Building &amp; Inst.</v>
          </cell>
          <cell r="G1877">
            <v>3320648.06</v>
          </cell>
          <cell r="H1877">
            <v>0</v>
          </cell>
          <cell r="J1877">
            <v>3518612.26</v>
          </cell>
          <cell r="K1877">
            <v>0</v>
          </cell>
        </row>
        <row r="1878">
          <cell r="E1878" t="str">
            <v>555-20250201-381-105</v>
          </cell>
          <cell r="F1878" t="str">
            <v>Dep on PPE - Building &amp; Inst.</v>
          </cell>
          <cell r="G1878">
            <v>5176696.55</v>
          </cell>
          <cell r="H1878">
            <v>0</v>
          </cell>
          <cell r="J1878">
            <v>5200522.88</v>
          </cell>
          <cell r="K1878">
            <v>0</v>
          </cell>
        </row>
        <row r="1879">
          <cell r="E1879" t="str">
            <v>666-20250201-381-105</v>
          </cell>
          <cell r="F1879" t="str">
            <v>Dep on PPE - Building &amp; Inst.</v>
          </cell>
          <cell r="G1879">
            <v>2277823.3199999998</v>
          </cell>
          <cell r="H1879">
            <v>0</v>
          </cell>
          <cell r="J1879">
            <v>2277823.3199999998</v>
          </cell>
          <cell r="K1879">
            <v>0</v>
          </cell>
        </row>
        <row r="1880">
          <cell r="E1880" t="str">
            <v>777-20250201-381-105</v>
          </cell>
          <cell r="F1880" t="str">
            <v>Dep on PPE - Building &amp; Inst.</v>
          </cell>
          <cell r="G1880">
            <v>1220848.1100000001</v>
          </cell>
          <cell r="H1880">
            <v>0</v>
          </cell>
          <cell r="J1880">
            <v>1195798.47</v>
          </cell>
          <cell r="K1880">
            <v>0</v>
          </cell>
        </row>
        <row r="1881">
          <cell r="E1881" t="str">
            <v>555-20250301-201-105</v>
          </cell>
          <cell r="F1881" t="str">
            <v>Dep on PPE - Machines</v>
          </cell>
          <cell r="G1881">
            <v>14979701.07</v>
          </cell>
          <cell r="H1881">
            <v>0</v>
          </cell>
          <cell r="J1881">
            <v>0</v>
          </cell>
          <cell r="K1881">
            <v>0</v>
          </cell>
        </row>
        <row r="1882">
          <cell r="E1882" t="str">
            <v>666-20250301-201-105</v>
          </cell>
          <cell r="F1882" t="str">
            <v>Dep on PPE - Machines</v>
          </cell>
          <cell r="G1882">
            <v>525736.81000000006</v>
          </cell>
          <cell r="H1882">
            <v>0</v>
          </cell>
          <cell r="J1882">
            <v>0</v>
          </cell>
          <cell r="K1882">
            <v>0</v>
          </cell>
        </row>
        <row r="1883">
          <cell r="E1883" t="str">
            <v>777-20250301-201-105</v>
          </cell>
          <cell r="F1883" t="str">
            <v>Dep on PPE - Machines</v>
          </cell>
          <cell r="G1883">
            <v>3041589.58</v>
          </cell>
          <cell r="H1883">
            <v>0</v>
          </cell>
          <cell r="J1883">
            <v>1049908.8400000001</v>
          </cell>
          <cell r="K1883">
            <v>0</v>
          </cell>
        </row>
        <row r="1884">
          <cell r="E1884" t="str">
            <v>555-20250301-202-105</v>
          </cell>
          <cell r="F1884" t="str">
            <v>Dep on PPE - Machines</v>
          </cell>
          <cell r="G1884">
            <v>1071004.2</v>
          </cell>
          <cell r="H1884">
            <v>0</v>
          </cell>
          <cell r="J1884">
            <v>216343.67999999999</v>
          </cell>
          <cell r="K1884">
            <v>0</v>
          </cell>
        </row>
        <row r="1885">
          <cell r="E1885" t="str">
            <v>777-20250301-202-105</v>
          </cell>
          <cell r="F1885" t="str">
            <v>Dep on PPE - Machines</v>
          </cell>
          <cell r="G1885">
            <v>3432011.14</v>
          </cell>
          <cell r="H1885">
            <v>0</v>
          </cell>
          <cell r="J1885">
            <v>0</v>
          </cell>
          <cell r="K1885">
            <v>0</v>
          </cell>
        </row>
        <row r="1886">
          <cell r="E1886" t="str">
            <v>555-20250301-203-105</v>
          </cell>
          <cell r="F1886" t="str">
            <v>Dep on PPE - Machines</v>
          </cell>
          <cell r="G1886">
            <v>346248.12</v>
          </cell>
          <cell r="H1886">
            <v>0</v>
          </cell>
          <cell r="J1886">
            <v>346248.12</v>
          </cell>
          <cell r="K1886">
            <v>0</v>
          </cell>
        </row>
        <row r="1887">
          <cell r="E1887" t="str">
            <v>555-20250301-205-105</v>
          </cell>
          <cell r="F1887" t="str">
            <v>Dep on PPE - Machines</v>
          </cell>
          <cell r="G1887">
            <v>850533.92</v>
          </cell>
          <cell r="H1887">
            <v>0</v>
          </cell>
          <cell r="J1887">
            <v>145600.12</v>
          </cell>
          <cell r="K1887">
            <v>0</v>
          </cell>
        </row>
        <row r="1888">
          <cell r="E1888" t="str">
            <v>666-20250301-205-105</v>
          </cell>
          <cell r="F1888" t="str">
            <v>Dep on PPE - Machines</v>
          </cell>
          <cell r="G1888">
            <v>84787.76</v>
          </cell>
          <cell r="H1888">
            <v>0</v>
          </cell>
          <cell r="J1888">
            <v>84787.76</v>
          </cell>
          <cell r="K1888">
            <v>0</v>
          </cell>
        </row>
        <row r="1889">
          <cell r="E1889" t="str">
            <v>555-20250301-206-105</v>
          </cell>
          <cell r="F1889" t="str">
            <v>Dep on PPE - Machines</v>
          </cell>
          <cell r="G1889">
            <v>1080650.8600000001</v>
          </cell>
          <cell r="H1889">
            <v>0</v>
          </cell>
          <cell r="J1889">
            <v>1314911.96</v>
          </cell>
          <cell r="K1889">
            <v>0</v>
          </cell>
        </row>
        <row r="1890">
          <cell r="E1890" t="str">
            <v>666-20250301-206-105</v>
          </cell>
          <cell r="F1890" t="str">
            <v>Dep on PPE - Machines</v>
          </cell>
          <cell r="G1890">
            <v>16466.61</v>
          </cell>
          <cell r="H1890">
            <v>0</v>
          </cell>
          <cell r="J1890">
            <v>16466.61</v>
          </cell>
          <cell r="K1890">
            <v>0</v>
          </cell>
        </row>
        <row r="1891">
          <cell r="E1891" t="str">
            <v>777-20250301-206-105</v>
          </cell>
          <cell r="F1891" t="str">
            <v>Dep on PPE - Machines</v>
          </cell>
          <cell r="G1891">
            <v>0</v>
          </cell>
          <cell r="H1891">
            <v>0</v>
          </cell>
          <cell r="J1891">
            <v>1098796.47</v>
          </cell>
          <cell r="K1891">
            <v>0</v>
          </cell>
        </row>
        <row r="1892">
          <cell r="E1892" t="str">
            <v>555-20250301-207-105</v>
          </cell>
          <cell r="F1892" t="str">
            <v>Dep on PPE - Machines</v>
          </cell>
          <cell r="G1892">
            <v>80000.009999999995</v>
          </cell>
          <cell r="H1892">
            <v>0</v>
          </cell>
          <cell r="J1892">
            <v>80000.009999999995</v>
          </cell>
          <cell r="K1892">
            <v>0</v>
          </cell>
        </row>
        <row r="1893">
          <cell r="E1893" t="str">
            <v>666-20250301-207-105</v>
          </cell>
          <cell r="F1893" t="str">
            <v>Dep on PPE - Machines</v>
          </cell>
          <cell r="G1893">
            <v>66666.720000000001</v>
          </cell>
          <cell r="H1893">
            <v>0</v>
          </cell>
          <cell r="J1893">
            <v>66666.720000000001</v>
          </cell>
          <cell r="K1893">
            <v>0</v>
          </cell>
        </row>
        <row r="1894">
          <cell r="E1894" t="str">
            <v>555-20250301-208-105</v>
          </cell>
          <cell r="F1894" t="str">
            <v>Dep on PPE - Machines</v>
          </cell>
          <cell r="G1894">
            <v>0</v>
          </cell>
          <cell r="H1894">
            <v>0</v>
          </cell>
          <cell r="J1894">
            <v>14491871.4</v>
          </cell>
          <cell r="K1894">
            <v>0</v>
          </cell>
        </row>
        <row r="1895">
          <cell r="E1895" t="str">
            <v>666-20250301-208-105</v>
          </cell>
          <cell r="F1895" t="str">
            <v>Dep on PPE - Machines</v>
          </cell>
          <cell r="G1895">
            <v>0</v>
          </cell>
          <cell r="H1895">
            <v>0</v>
          </cell>
          <cell r="J1895">
            <v>525736.81000000006</v>
          </cell>
          <cell r="K1895">
            <v>0</v>
          </cell>
        </row>
        <row r="1896">
          <cell r="E1896" t="str">
            <v>777-20250301-208-105</v>
          </cell>
          <cell r="F1896" t="str">
            <v>Dep on PPE - Machines</v>
          </cell>
          <cell r="G1896">
            <v>0</v>
          </cell>
          <cell r="H1896">
            <v>0</v>
          </cell>
          <cell r="J1896">
            <v>1251784.6499999999</v>
          </cell>
          <cell r="K1896">
            <v>0</v>
          </cell>
        </row>
        <row r="1897">
          <cell r="E1897" t="str">
            <v>555-20250301-222-105</v>
          </cell>
          <cell r="F1897" t="str">
            <v>Dep on PPE - Machines</v>
          </cell>
          <cell r="G1897">
            <v>9845.4599999999991</v>
          </cell>
          <cell r="H1897">
            <v>0</v>
          </cell>
          <cell r="J1897">
            <v>9845.4599999999991</v>
          </cell>
          <cell r="K1897">
            <v>0</v>
          </cell>
        </row>
        <row r="1898">
          <cell r="E1898" t="str">
            <v>555-20250301-301-105</v>
          </cell>
          <cell r="F1898" t="str">
            <v>Dep on PPE - Machines</v>
          </cell>
          <cell r="G1898">
            <v>24246538.699999999</v>
          </cell>
          <cell r="H1898">
            <v>0</v>
          </cell>
          <cell r="J1898">
            <v>23483393.670000002</v>
          </cell>
          <cell r="K1898">
            <v>0</v>
          </cell>
        </row>
        <row r="1899">
          <cell r="E1899" t="str">
            <v>666-20250301-301-105</v>
          </cell>
          <cell r="F1899" t="str">
            <v>Dep on PPE - Machines</v>
          </cell>
          <cell r="G1899">
            <v>9941744.9100000001</v>
          </cell>
          <cell r="H1899">
            <v>0</v>
          </cell>
          <cell r="J1899">
            <v>9646744.9600000009</v>
          </cell>
          <cell r="K1899">
            <v>0</v>
          </cell>
        </row>
        <row r="1900">
          <cell r="E1900" t="str">
            <v>777-20250301-301-105</v>
          </cell>
          <cell r="F1900" t="str">
            <v>Dep on PPE - Machines</v>
          </cell>
          <cell r="G1900">
            <v>6312704.21</v>
          </cell>
          <cell r="H1900">
            <v>0</v>
          </cell>
          <cell r="J1900">
            <v>8350348.2000000002</v>
          </cell>
          <cell r="K1900">
            <v>0</v>
          </cell>
        </row>
        <row r="1901">
          <cell r="E1901" t="str">
            <v>555-20250301-302-105</v>
          </cell>
          <cell r="F1901" t="str">
            <v>Dep on PPE - Machines</v>
          </cell>
          <cell r="G1901">
            <v>6028559.0999999996</v>
          </cell>
          <cell r="H1901">
            <v>0</v>
          </cell>
          <cell r="J1901">
            <v>6054261.5300000003</v>
          </cell>
          <cell r="K1901">
            <v>0</v>
          </cell>
        </row>
        <row r="1902">
          <cell r="E1902" t="str">
            <v>555-20250301-303-105</v>
          </cell>
          <cell r="F1902" t="str">
            <v>Dep on PPE - Machines</v>
          </cell>
          <cell r="G1902">
            <v>9953126.0899999999</v>
          </cell>
          <cell r="H1902">
            <v>0</v>
          </cell>
          <cell r="J1902">
            <v>9978828.5299999993</v>
          </cell>
          <cell r="K1902">
            <v>0</v>
          </cell>
        </row>
        <row r="1903">
          <cell r="E1903" t="str">
            <v>555-20250301-381-105</v>
          </cell>
          <cell r="F1903" t="str">
            <v>Dep on PPE - Machines</v>
          </cell>
          <cell r="G1903">
            <v>7513254.8099999996</v>
          </cell>
          <cell r="H1903">
            <v>0</v>
          </cell>
          <cell r="J1903">
            <v>7620768.9900000002</v>
          </cell>
          <cell r="K1903">
            <v>0</v>
          </cell>
        </row>
        <row r="1904">
          <cell r="E1904" t="str">
            <v>666-20250301-381-105</v>
          </cell>
          <cell r="F1904" t="str">
            <v>Dep on PPE - Machines</v>
          </cell>
          <cell r="G1904">
            <v>955011.41</v>
          </cell>
          <cell r="H1904">
            <v>0</v>
          </cell>
          <cell r="J1904">
            <v>955011.41</v>
          </cell>
          <cell r="K1904">
            <v>0</v>
          </cell>
        </row>
        <row r="1905">
          <cell r="E1905" t="str">
            <v>777-20250301-381-105</v>
          </cell>
          <cell r="F1905" t="str">
            <v>Dep on PPE - Machines</v>
          </cell>
          <cell r="G1905">
            <v>1048859.02</v>
          </cell>
          <cell r="H1905">
            <v>0</v>
          </cell>
          <cell r="J1905">
            <v>1144109.0900000001</v>
          </cell>
          <cell r="K1905">
            <v>0</v>
          </cell>
        </row>
        <row r="1906">
          <cell r="E1906" t="str">
            <v>555-20250301-382-105</v>
          </cell>
          <cell r="F1906" t="str">
            <v>Dep on PPE - Machines</v>
          </cell>
          <cell r="G1906">
            <v>530028.68000000005</v>
          </cell>
          <cell r="H1906">
            <v>0</v>
          </cell>
          <cell r="J1906">
            <v>2805865.1</v>
          </cell>
          <cell r="K1906">
            <v>0</v>
          </cell>
        </row>
        <row r="1907">
          <cell r="E1907" t="str">
            <v>555-20250401-102-105</v>
          </cell>
          <cell r="F1907" t="str">
            <v>Dep on Furniture &amp; Vehicle</v>
          </cell>
          <cell r="G1907">
            <v>1605937.74</v>
          </cell>
          <cell r="H1907">
            <v>0</v>
          </cell>
          <cell r="J1907">
            <v>1714127.84</v>
          </cell>
          <cell r="K1907">
            <v>0</v>
          </cell>
        </row>
        <row r="1908">
          <cell r="E1908" t="str">
            <v>555-20250401-103-105</v>
          </cell>
          <cell r="F1908" t="str">
            <v>Dep on Furniture &amp; Vehicle</v>
          </cell>
          <cell r="G1908">
            <v>818693.93</v>
          </cell>
          <cell r="H1908">
            <v>0</v>
          </cell>
          <cell r="J1908">
            <v>697097.35</v>
          </cell>
          <cell r="K1908">
            <v>0</v>
          </cell>
        </row>
        <row r="1909">
          <cell r="E1909" t="str">
            <v>555-20250401-104-105</v>
          </cell>
          <cell r="F1909" t="str">
            <v>Dep on Furniture &amp; Vehicle</v>
          </cell>
          <cell r="G1909">
            <v>863852.75</v>
          </cell>
          <cell r="H1909">
            <v>0</v>
          </cell>
          <cell r="J1909">
            <v>843676.88</v>
          </cell>
          <cell r="K1909">
            <v>0</v>
          </cell>
        </row>
        <row r="1910">
          <cell r="E1910" t="str">
            <v>555-20250401-105-105</v>
          </cell>
          <cell r="F1910" t="str">
            <v>Dep on Furniture &amp; Vehicle</v>
          </cell>
          <cell r="G1910">
            <v>118540.55</v>
          </cell>
          <cell r="H1910">
            <v>0</v>
          </cell>
          <cell r="J1910">
            <v>127095.83</v>
          </cell>
          <cell r="K1910">
            <v>0</v>
          </cell>
        </row>
        <row r="1911">
          <cell r="E1911" t="str">
            <v>555-20250401-106-105</v>
          </cell>
          <cell r="F1911" t="str">
            <v>Dep on Furniture &amp; Vehicle</v>
          </cell>
          <cell r="G1911">
            <v>144549.01</v>
          </cell>
          <cell r="H1911">
            <v>0</v>
          </cell>
          <cell r="J1911">
            <v>56651.72</v>
          </cell>
          <cell r="K1911">
            <v>0</v>
          </cell>
        </row>
        <row r="1912">
          <cell r="E1912" t="str">
            <v>555-20250401-107-105</v>
          </cell>
          <cell r="F1912" t="str">
            <v>Dep on Furniture &amp; Vehicle</v>
          </cell>
          <cell r="G1912">
            <v>2152039.3199999998</v>
          </cell>
          <cell r="H1912">
            <v>0</v>
          </cell>
          <cell r="J1912">
            <v>1592025.96</v>
          </cell>
          <cell r="K1912">
            <v>0</v>
          </cell>
        </row>
        <row r="1913">
          <cell r="E1913" t="str">
            <v>555-20250401-202-105</v>
          </cell>
          <cell r="F1913" t="str">
            <v>Dep on Furniture &amp; Vehicle</v>
          </cell>
          <cell r="G1913">
            <v>670153.87</v>
          </cell>
          <cell r="H1913">
            <v>0</v>
          </cell>
          <cell r="J1913">
            <v>769531.36</v>
          </cell>
          <cell r="K1913">
            <v>0</v>
          </cell>
        </row>
        <row r="1914">
          <cell r="E1914" t="str">
            <v>777-20250401-202-105</v>
          </cell>
          <cell r="F1914" t="str">
            <v>Dep on Furniture &amp; Vehicle</v>
          </cell>
          <cell r="G1914">
            <v>36293.33</v>
          </cell>
          <cell r="H1914">
            <v>0</v>
          </cell>
          <cell r="J1914">
            <v>117151.37</v>
          </cell>
          <cell r="K1914">
            <v>0</v>
          </cell>
        </row>
        <row r="1915">
          <cell r="E1915" t="str">
            <v>555-20250401-203-105</v>
          </cell>
          <cell r="F1915" t="str">
            <v>Dep on Furniture &amp; Vehicle</v>
          </cell>
          <cell r="G1915">
            <v>449750.01</v>
          </cell>
          <cell r="H1915">
            <v>0</v>
          </cell>
          <cell r="J1915">
            <v>723555.57</v>
          </cell>
          <cell r="K1915">
            <v>0</v>
          </cell>
        </row>
        <row r="1916">
          <cell r="E1916" t="str">
            <v>555-20250401-205-105</v>
          </cell>
          <cell r="F1916" t="str">
            <v>Dep on Furniture &amp; Vehicle</v>
          </cell>
          <cell r="G1916">
            <v>197554.25</v>
          </cell>
          <cell r="H1916">
            <v>0</v>
          </cell>
          <cell r="J1916">
            <v>341229.72</v>
          </cell>
          <cell r="K1916">
            <v>0</v>
          </cell>
        </row>
        <row r="1917">
          <cell r="E1917" t="str">
            <v>555-20250401-206-105</v>
          </cell>
          <cell r="F1917" t="str">
            <v>Dep on Furniture &amp; Vehicle</v>
          </cell>
          <cell r="G1917">
            <v>213261.12</v>
          </cell>
          <cell r="H1917">
            <v>0</v>
          </cell>
          <cell r="J1917">
            <v>0.02</v>
          </cell>
          <cell r="K1917">
            <v>0</v>
          </cell>
        </row>
        <row r="1918">
          <cell r="E1918" t="str">
            <v>666-20250401-301-105</v>
          </cell>
          <cell r="F1918" t="str">
            <v>Dep on Furniture &amp; Vehicle</v>
          </cell>
          <cell r="G1918">
            <v>0</v>
          </cell>
          <cell r="H1918">
            <v>0</v>
          </cell>
          <cell r="J1918">
            <v>4509.07</v>
          </cell>
          <cell r="K1918">
            <v>0</v>
          </cell>
        </row>
        <row r="1919">
          <cell r="E1919" t="str">
            <v>777-20250401-301-105</v>
          </cell>
          <cell r="F1919" t="str">
            <v>Dep on Furniture &amp; Vehicle</v>
          </cell>
          <cell r="G1919">
            <v>16833.330000000002</v>
          </cell>
          <cell r="H1919">
            <v>0</v>
          </cell>
          <cell r="J1919">
            <v>12625</v>
          </cell>
          <cell r="K1919">
            <v>0</v>
          </cell>
        </row>
        <row r="1920">
          <cell r="E1920" t="str">
            <v>555-20250401-382-105</v>
          </cell>
          <cell r="F1920" t="str">
            <v>Dep on Furniture &amp; Vehicle</v>
          </cell>
          <cell r="G1920">
            <v>1524516.96</v>
          </cell>
          <cell r="H1920">
            <v>0</v>
          </cell>
          <cell r="J1920">
            <v>0</v>
          </cell>
          <cell r="K1920">
            <v>127043.51</v>
          </cell>
        </row>
        <row r="1921">
          <cell r="E1921" t="str">
            <v>555-20410301-100-115</v>
          </cell>
          <cell r="F1921" t="str">
            <v>Interest Earned - Financial Deposits</v>
          </cell>
          <cell r="G1921">
            <v>0</v>
          </cell>
          <cell r="H1921">
            <v>37531.39</v>
          </cell>
          <cell r="J1921">
            <v>0</v>
          </cell>
          <cell r="K1921">
            <v>9201559.3300000001</v>
          </cell>
        </row>
        <row r="1922">
          <cell r="E1922" t="str">
            <v>666-20410301-100-115</v>
          </cell>
          <cell r="F1922" t="str">
            <v>Interest Earned - Financial Deposits</v>
          </cell>
          <cell r="G1922">
            <v>0</v>
          </cell>
          <cell r="H1922">
            <v>0</v>
          </cell>
          <cell r="J1922">
            <v>0</v>
          </cell>
          <cell r="K1922">
            <v>794281</v>
          </cell>
        </row>
        <row r="1923">
          <cell r="E1923" t="str">
            <v>555-20410303-100-115</v>
          </cell>
          <cell r="F1923" t="str">
            <v>Interest Earned - Employee Car Loan</v>
          </cell>
          <cell r="G1923">
            <v>0</v>
          </cell>
          <cell r="H1923">
            <v>518310.16</v>
          </cell>
          <cell r="J1923">
            <v>0</v>
          </cell>
          <cell r="K1923">
            <v>451986</v>
          </cell>
        </row>
        <row r="1924">
          <cell r="E1924" t="str">
            <v>555-20430301-100-118</v>
          </cell>
          <cell r="F1924" t="str">
            <v>Interest exp. third party STL</v>
          </cell>
          <cell r="G1924">
            <v>7050090.3700000001</v>
          </cell>
          <cell r="H1924">
            <v>0</v>
          </cell>
          <cell r="J1924">
            <v>5779409.1699999999</v>
          </cell>
          <cell r="K1924">
            <v>0</v>
          </cell>
        </row>
        <row r="1925">
          <cell r="E1925" t="str">
            <v>555-20430302-100-118</v>
          </cell>
          <cell r="F1925" t="str">
            <v>Interest exp. third party LTL</v>
          </cell>
          <cell r="G1925">
            <v>1187500</v>
          </cell>
          <cell r="H1925">
            <v>0</v>
          </cell>
          <cell r="J1925">
            <v>22513861.489999998</v>
          </cell>
          <cell r="K1925">
            <v>0</v>
          </cell>
        </row>
        <row r="1926">
          <cell r="E1926" t="str">
            <v>777-20430302-100-118</v>
          </cell>
          <cell r="F1926" t="str">
            <v>Interest exp. third party LTL</v>
          </cell>
          <cell r="G1926">
            <v>0</v>
          </cell>
          <cell r="H1926">
            <v>0</v>
          </cell>
          <cell r="J1926">
            <v>6982289.5099999998</v>
          </cell>
          <cell r="K1926">
            <v>0</v>
          </cell>
        </row>
        <row r="1927">
          <cell r="E1927" t="str">
            <v>555-20430303-100-118</v>
          </cell>
          <cell r="F1927" t="str">
            <v>Interest exp. third party OD</v>
          </cell>
          <cell r="G1927">
            <v>25148075.719999999</v>
          </cell>
          <cell r="H1927">
            <v>0</v>
          </cell>
          <cell r="J1927">
            <v>3031139.04</v>
          </cell>
          <cell r="K1927">
            <v>0</v>
          </cell>
        </row>
        <row r="1928">
          <cell r="E1928" t="str">
            <v>666-20430303-100-118</v>
          </cell>
          <cell r="F1928" t="str">
            <v>Interest exp. third party OD</v>
          </cell>
          <cell r="G1928">
            <v>0</v>
          </cell>
          <cell r="H1928">
            <v>0</v>
          </cell>
          <cell r="J1928">
            <v>387720.23</v>
          </cell>
          <cell r="K1928">
            <v>0</v>
          </cell>
        </row>
        <row r="1929">
          <cell r="E1929" t="str">
            <v>777-20430303-100-118</v>
          </cell>
          <cell r="F1929" t="str">
            <v>Interest exp. third party OD</v>
          </cell>
          <cell r="G1929">
            <v>0</v>
          </cell>
          <cell r="H1929">
            <v>0</v>
          </cell>
          <cell r="J1929">
            <v>35351.4</v>
          </cell>
          <cell r="K1929">
            <v>0</v>
          </cell>
        </row>
        <row r="1930">
          <cell r="E1930" t="str">
            <v>555-20430401-100-118</v>
          </cell>
          <cell r="F1930" t="str">
            <v>Bank Charges</v>
          </cell>
          <cell r="G1930">
            <v>9120591.3200000003</v>
          </cell>
          <cell r="H1930">
            <v>0</v>
          </cell>
          <cell r="J1930">
            <v>7931218.5999999996</v>
          </cell>
          <cell r="K1930">
            <v>0</v>
          </cell>
        </row>
        <row r="1931">
          <cell r="E1931" t="str">
            <v>666-20430401-100-118</v>
          </cell>
          <cell r="F1931" t="str">
            <v>Bank Charges</v>
          </cell>
          <cell r="G1931">
            <v>202</v>
          </cell>
          <cell r="H1931">
            <v>0</v>
          </cell>
          <cell r="J1931">
            <v>490656.06</v>
          </cell>
          <cell r="K1931">
            <v>0</v>
          </cell>
        </row>
        <row r="1932">
          <cell r="E1932" t="str">
            <v>777-20430401-100-118</v>
          </cell>
          <cell r="F1932" t="str">
            <v>Bank Charges</v>
          </cell>
          <cell r="G1932">
            <v>4914.5</v>
          </cell>
          <cell r="H1932">
            <v>0</v>
          </cell>
          <cell r="J1932">
            <v>313921.57</v>
          </cell>
          <cell r="K1932">
            <v>0</v>
          </cell>
        </row>
        <row r="1933">
          <cell r="E1933" t="str">
            <v>555-20440701-100-119</v>
          </cell>
          <cell r="F1933" t="str">
            <v>Foreign Exchange (Gain)/ Loss</v>
          </cell>
          <cell r="G1933">
            <v>0</v>
          </cell>
          <cell r="H1933">
            <v>2498363.5</v>
          </cell>
          <cell r="J1933">
            <v>9882658.8900000006</v>
          </cell>
          <cell r="K1933">
            <v>0</v>
          </cell>
        </row>
        <row r="1934">
          <cell r="E1934" t="str">
            <v>666-20440701-100-119</v>
          </cell>
          <cell r="F1934" t="str">
            <v>Foreign Exchange (Gain)/ Loss</v>
          </cell>
          <cell r="G1934">
            <v>0</v>
          </cell>
          <cell r="H1934">
            <v>3850360.75</v>
          </cell>
          <cell r="J1934">
            <v>0</v>
          </cell>
          <cell r="K1934">
            <v>9264677.3200000003</v>
          </cell>
        </row>
        <row r="1935">
          <cell r="E1935" t="str">
            <v>777-20440701-100-119</v>
          </cell>
          <cell r="F1935" t="str">
            <v>Foreign Exchange (Gain)/ Loss</v>
          </cell>
          <cell r="G1935">
            <v>0</v>
          </cell>
          <cell r="H1935">
            <v>1916797.4</v>
          </cell>
          <cell r="J1935">
            <v>0</v>
          </cell>
          <cell r="K1935">
            <v>807578.5</v>
          </cell>
        </row>
        <row r="1936">
          <cell r="E1936" t="str">
            <v>555-20190103-101-120</v>
          </cell>
          <cell r="F1936" t="str">
            <v>Holcim IFF Fee</v>
          </cell>
          <cell r="G1936">
            <v>84686094</v>
          </cell>
          <cell r="H1936">
            <v>0</v>
          </cell>
          <cell r="J1936">
            <v>0</v>
          </cell>
          <cell r="K1936">
            <v>0</v>
          </cell>
        </row>
        <row r="1937">
          <cell r="E1937" t="str">
            <v>666-20190103-101-120</v>
          </cell>
          <cell r="F1937" t="str">
            <v>Holcim IFF Fee</v>
          </cell>
          <cell r="G1937">
            <v>39521827</v>
          </cell>
          <cell r="H1937">
            <v>0</v>
          </cell>
          <cell r="J1937">
            <v>0</v>
          </cell>
          <cell r="K1937">
            <v>0</v>
          </cell>
        </row>
        <row r="1938">
          <cell r="E1938" t="str">
            <v>777-20190103-101-120</v>
          </cell>
          <cell r="F1938" t="str">
            <v>Holcim IFF Fee</v>
          </cell>
          <cell r="G1938">
            <v>25109862</v>
          </cell>
          <cell r="H1938">
            <v>0</v>
          </cell>
          <cell r="J1938">
            <v>0</v>
          </cell>
          <cell r="K1938">
            <v>0</v>
          </cell>
        </row>
        <row r="1939">
          <cell r="E1939" t="str">
            <v>555-20470101-100-129</v>
          </cell>
          <cell r="F1939" t="str">
            <v>Current Taxation</v>
          </cell>
          <cell r="G1939">
            <v>434671159</v>
          </cell>
          <cell r="H1939">
            <v>0</v>
          </cell>
          <cell r="J1939">
            <v>402906982</v>
          </cell>
          <cell r="K1939">
            <v>0</v>
          </cell>
        </row>
        <row r="1940">
          <cell r="E1940" t="str">
            <v>555-20470201-100-130</v>
          </cell>
          <cell r="F1940" t="str">
            <v>Deferred Taxation</v>
          </cell>
          <cell r="G1940">
            <v>0</v>
          </cell>
          <cell r="H1940">
            <v>2726444</v>
          </cell>
          <cell r="J1940">
            <v>0</v>
          </cell>
          <cell r="K1940">
            <v>21342126</v>
          </cell>
        </row>
        <row r="1941">
          <cell r="E1941" t="str">
            <v>666-20470201-100-130</v>
          </cell>
          <cell r="F1941" t="str">
            <v>Deferred Taxation</v>
          </cell>
          <cell r="G1941">
            <v>115760</v>
          </cell>
          <cell r="H1941">
            <v>0</v>
          </cell>
          <cell r="J1941">
            <v>2323896</v>
          </cell>
          <cell r="K1941">
            <v>0</v>
          </cell>
        </row>
        <row r="1942">
          <cell r="E1942" t="str">
            <v>777-20470201-100-130</v>
          </cell>
          <cell r="F1942" t="str">
            <v>Deferred Taxation</v>
          </cell>
          <cell r="G1942">
            <v>0</v>
          </cell>
          <cell r="H1942">
            <v>1728877</v>
          </cell>
          <cell r="J1942">
            <v>4476497</v>
          </cell>
          <cell r="K1942">
            <v>0</v>
          </cell>
        </row>
        <row r="1956">
          <cell r="G1956">
            <v>23868322870.520023</v>
          </cell>
          <cell r="H1956">
            <v>23868322870.52</v>
          </cell>
          <cell r="J1956">
            <v>20336706959.480007</v>
          </cell>
          <cell r="K1956">
            <v>20336706959.480003</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put"/>
      <sheetName val="Fee_Cost"/>
      <sheetName val="EoI"/>
      <sheetName val="Ext_Minutes"/>
      <sheetName val="Appoin_Letter"/>
      <sheetName val="PC"/>
      <sheetName val="E_Letter"/>
      <sheetName val="Team D"/>
      <sheetName val="Indep"/>
      <sheetName val="Materiality_in"/>
      <sheetName val="Risk_FS"/>
      <sheetName val="Risk_Anal"/>
      <sheetName val="Draft_SFP"/>
      <sheetName val="Draft_PNL"/>
      <sheetName val="Planning"/>
      <sheetName val="Form 23-B"/>
      <sheetName val="Sbs_Test"/>
      <sheetName val="Inv_COGS_Sale_Payable"/>
      <sheetName val="TR_Sales_Advance"/>
      <sheetName val="LC Statement"/>
    </sheetNames>
    <sheetDataSet>
      <sheetData sheetId="0"/>
      <sheetData sheetId="1">
        <row r="21">
          <cell r="F21" t="str">
            <v>Md. Abdur Rouf, FCA (Enrollment no 918)</v>
          </cell>
        </row>
        <row r="22">
          <cell r="F22" t="str">
            <v>Partner</v>
          </cell>
        </row>
        <row r="23">
          <cell r="F23" t="str">
            <v>Mak &amp; Co.</v>
          </cell>
        </row>
        <row r="24">
          <cell r="F24" t="str">
            <v>Chartered Accountants</v>
          </cell>
        </row>
        <row r="25">
          <cell r="F25" t="str">
            <v>rouf106rrh@gmail.com</v>
          </cell>
        </row>
        <row r="26">
          <cell r="F26" t="str">
            <v>rouf@maknco.net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P"/>
      <sheetName val="Report"/>
      <sheetName val="statement of FP  Final"/>
      <sheetName val="SCI"/>
      <sheetName val="Equity statement"/>
      <sheetName val="Equity"/>
      <sheetName val="CF"/>
      <sheetName val="Notes 1-3"/>
      <sheetName val="PPE"/>
      <sheetName val="Notes 5-17"/>
      <sheetName val="Note 23-27"/>
      <sheetName val="Sheet1"/>
      <sheetName val="Sheet2"/>
      <sheetName val="Sheet3"/>
      <sheetName val="SF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ummary"/>
      <sheetName val="Mgt Rep"/>
      <sheetName val="Estimates"/>
      <sheetName val="Actual_month"/>
      <sheetName val="Actual_YTD"/>
      <sheetName val="Budget_month"/>
      <sheetName val="Budget_YTD"/>
      <sheetName val="Forecast 2000"/>
      <sheetName val=" Charts"/>
      <sheetName val="Definitions"/>
      <sheetName val="Userguide"/>
      <sheetName val="Graph"/>
      <sheetName val="Capex-Mth "/>
      <sheetName val="Fl-pm00"/>
      <sheetName val="J. Budget Variance Format"/>
      <sheetName val="budget"/>
    </sheetNames>
    <sheetDataSet>
      <sheetData sheetId="0"/>
      <sheetData sheetId="1"/>
      <sheetData sheetId="2"/>
      <sheetData sheetId="3"/>
      <sheetData sheetId="4" refreshError="1">
        <row r="1">
          <cell r="C1">
            <v>1</v>
          </cell>
          <cell r="D1">
            <v>2</v>
          </cell>
          <cell r="E1">
            <v>3</v>
          </cell>
          <cell r="F1">
            <v>4</v>
          </cell>
          <cell r="G1">
            <v>5</v>
          </cell>
          <cell r="H1">
            <v>6</v>
          </cell>
          <cell r="I1">
            <v>7</v>
          </cell>
          <cell r="J1">
            <v>8</v>
          </cell>
          <cell r="K1">
            <v>9</v>
          </cell>
          <cell r="L1">
            <v>10</v>
          </cell>
          <cell r="M1">
            <v>11</v>
          </cell>
          <cell r="N1">
            <v>12</v>
          </cell>
        </row>
        <row r="2">
          <cell r="C2" t="str">
            <v>----------------------------------------------------------- ACTUAL - Monthly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899</v>
          </cell>
          <cell r="D9">
            <v>2503</v>
          </cell>
          <cell r="E9">
            <v>2115</v>
          </cell>
          <cell r="F9">
            <v>2399</v>
          </cell>
          <cell r="G9">
            <v>-72</v>
          </cell>
          <cell r="H9">
            <v>2706</v>
          </cell>
          <cell r="I9">
            <v>36832.142857142855</v>
          </cell>
          <cell r="J9">
            <v>29243.459552495711</v>
          </cell>
          <cell r="K9">
            <v>12381.448872412715</v>
          </cell>
          <cell r="L9">
            <v>5088.4966631541902</v>
          </cell>
          <cell r="M9">
            <v>-5408.3857830433117</v>
          </cell>
          <cell r="N9">
            <v>0</v>
          </cell>
        </row>
        <row r="10">
          <cell r="C10">
            <v>1.3600605143721633E-3</v>
          </cell>
          <cell r="D10">
            <v>3.7866868381240546E-3</v>
          </cell>
          <cell r="E10">
            <v>3.199697428139183E-3</v>
          </cell>
          <cell r="F10">
            <v>3.6293494704992438E-3</v>
          </cell>
          <cell r="G10">
            <v>-1.0892586989409985E-4</v>
          </cell>
          <cell r="H10">
            <v>4.0937972768532527E-3</v>
          </cell>
          <cell r="I10">
            <v>5.5721850010806137E-2</v>
          </cell>
          <cell r="J10">
            <v>4.4241239867618326E-2</v>
          </cell>
          <cell r="K10">
            <v>1.8731390124678844E-2</v>
          </cell>
          <cell r="L10">
            <v>7.6981795206568686E-3</v>
          </cell>
          <cell r="M10">
            <v>-8.1821267519565991E-3</v>
          </cell>
          <cell r="N10">
            <v>0</v>
          </cell>
        </row>
        <row r="11">
          <cell r="C11">
            <v>959</v>
          </cell>
          <cell r="D11">
            <v>2503</v>
          </cell>
          <cell r="E11">
            <v>2081</v>
          </cell>
          <cell r="F11">
            <v>2507</v>
          </cell>
          <cell r="G11">
            <v>-206</v>
          </cell>
          <cell r="H11">
            <v>2706</v>
          </cell>
          <cell r="I11">
            <v>20863</v>
          </cell>
          <cell r="J11">
            <v>23274</v>
          </cell>
          <cell r="K11">
            <v>3205</v>
          </cell>
          <cell r="L11">
            <v>-3357</v>
          </cell>
          <cell r="M11">
            <v>-2537</v>
          </cell>
          <cell r="N11">
            <v>0</v>
          </cell>
        </row>
        <row r="12">
          <cell r="C12">
            <v>0.11251969094592251</v>
          </cell>
          <cell r="D12">
            <v>-5.0448131986069455E-3</v>
          </cell>
          <cell r="E12">
            <v>-6.2602419081758676E-2</v>
          </cell>
          <cell r="F12">
            <v>0.17719876985236027</v>
          </cell>
          <cell r="G12">
            <v>-0.22207122851791716</v>
          </cell>
          <cell r="H12">
            <v>0</v>
          </cell>
          <cell r="I12">
            <v>-16.000000000000004</v>
          </cell>
          <cell r="J12">
            <v>-1.0000000000000009</v>
          </cell>
          <cell r="K12">
            <v>-4.9999999999999929</v>
          </cell>
          <cell r="L12">
            <v>-4.9999999999999929</v>
          </cell>
          <cell r="M12">
            <v>0.99999999999998979</v>
          </cell>
          <cell r="N12">
            <v>0</v>
          </cell>
        </row>
        <row r="13">
          <cell r="C13">
            <v>0</v>
          </cell>
          <cell r="D13">
            <v>0</v>
          </cell>
          <cell r="E13">
            <v>0</v>
          </cell>
          <cell r="F13">
            <v>0</v>
          </cell>
          <cell r="G13">
            <v>0</v>
          </cell>
          <cell r="H13">
            <v>0</v>
          </cell>
          <cell r="I13">
            <v>0.54300397556482116</v>
          </cell>
          <cell r="J13">
            <v>0.23936976360249423</v>
          </cell>
          <cell r="K13">
            <v>0.72689392758007743</v>
          </cell>
          <cell r="L13">
            <v>0.58956509134082824</v>
          </cell>
          <cell r="M13">
            <v>-0.92449026392982048</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-15.456996024435183</v>
          </cell>
          <cell r="J18">
            <v>-0.7606302363975066</v>
          </cell>
          <cell r="K18">
            <v>-4.2731060724199157</v>
          </cell>
          <cell r="L18">
            <v>-4.4104349086591643</v>
          </cell>
          <cell r="M18">
            <v>7.5509736070169309E-2</v>
          </cell>
          <cell r="N18">
            <v>0</v>
          </cell>
        </row>
        <row r="19">
          <cell r="C19">
            <v>0</v>
          </cell>
          <cell r="D19">
            <v>0</v>
          </cell>
          <cell r="E19">
            <v>0</v>
          </cell>
          <cell r="F19">
            <v>0</v>
          </cell>
          <cell r="G19">
            <v>0</v>
          </cell>
          <cell r="H19">
            <v>0</v>
          </cell>
          <cell r="I19">
            <v>20000</v>
          </cell>
          <cell r="J19">
            <v>7000</v>
          </cell>
          <cell r="K19">
            <v>9000</v>
          </cell>
          <cell r="L19">
            <v>3000</v>
          </cell>
          <cell r="M19">
            <v>5000</v>
          </cell>
          <cell r="N19">
            <v>0</v>
          </cell>
        </row>
        <row r="20">
          <cell r="C20">
            <v>0</v>
          </cell>
          <cell r="D20">
            <v>0</v>
          </cell>
          <cell r="E20">
            <v>0</v>
          </cell>
          <cell r="F20">
            <v>0</v>
          </cell>
          <cell r="G20">
            <v>0</v>
          </cell>
          <cell r="H20">
            <v>0</v>
          </cell>
          <cell r="I20">
            <v>0</v>
          </cell>
          <cell r="J20">
            <v>0</v>
          </cell>
          <cell r="K20">
            <v>0</v>
          </cell>
          <cell r="L20">
            <v>0</v>
          </cell>
          <cell r="M20">
            <v>0</v>
          </cell>
          <cell r="N20">
            <v>0</v>
          </cell>
        </row>
        <row r="21">
          <cell r="C21">
            <v>0</v>
          </cell>
          <cell r="D21">
            <v>0</v>
          </cell>
          <cell r="E21">
            <v>0</v>
          </cell>
          <cell r="F21">
            <v>0</v>
          </cell>
          <cell r="G21">
            <v>0</v>
          </cell>
          <cell r="H21">
            <v>0</v>
          </cell>
          <cell r="I21">
            <v>0</v>
          </cell>
          <cell r="J21">
            <v>0</v>
          </cell>
          <cell r="K21">
            <v>0</v>
          </cell>
          <cell r="L21">
            <v>0</v>
          </cell>
          <cell r="M21">
            <v>0</v>
          </cell>
          <cell r="N21">
            <v>0</v>
          </cell>
        </row>
        <row r="22">
          <cell r="C22">
            <v>0</v>
          </cell>
          <cell r="D22">
            <v>0</v>
          </cell>
          <cell r="E22">
            <v>0</v>
          </cell>
          <cell r="F22">
            <v>0</v>
          </cell>
          <cell r="G22">
            <v>0</v>
          </cell>
          <cell r="H22">
            <v>0</v>
          </cell>
          <cell r="I22">
            <v>0</v>
          </cell>
          <cell r="J22">
            <v>0</v>
          </cell>
          <cell r="K22">
            <v>0</v>
          </cell>
          <cell r="L22">
            <v>0</v>
          </cell>
          <cell r="M22">
            <v>0</v>
          </cell>
          <cell r="N22">
            <v>0</v>
          </cell>
        </row>
        <row r="23">
          <cell r="C23">
            <v>0</v>
          </cell>
          <cell r="D23">
            <v>0</v>
          </cell>
          <cell r="E23">
            <v>0</v>
          </cell>
          <cell r="F23">
            <v>0</v>
          </cell>
          <cell r="G23">
            <v>0</v>
          </cell>
          <cell r="H23">
            <v>0</v>
          </cell>
          <cell r="I23">
            <v>0</v>
          </cell>
          <cell r="J23">
            <v>0</v>
          </cell>
          <cell r="K23">
            <v>0</v>
          </cell>
          <cell r="L23">
            <v>0</v>
          </cell>
          <cell r="M23">
            <v>0</v>
          </cell>
          <cell r="N23">
            <v>0</v>
          </cell>
        </row>
        <row r="26">
          <cell r="C26">
            <v>3125</v>
          </cell>
          <cell r="D26">
            <v>2748</v>
          </cell>
          <cell r="E26">
            <v>2820</v>
          </cell>
          <cell r="F26">
            <v>3327</v>
          </cell>
          <cell r="G26">
            <v>3692</v>
          </cell>
          <cell r="H26">
            <v>3438</v>
          </cell>
          <cell r="I26">
            <v>46490</v>
          </cell>
          <cell r="J26">
            <v>35906</v>
          </cell>
          <cell r="K26">
            <v>27329</v>
          </cell>
          <cell r="L26">
            <v>14656</v>
          </cell>
          <cell r="M26">
            <v>14780</v>
          </cell>
          <cell r="N26">
            <v>0</v>
          </cell>
        </row>
        <row r="27">
          <cell r="C27">
            <v>-0.88982901463070685</v>
          </cell>
          <cell r="D27">
            <v>-0.12064</v>
          </cell>
          <cell r="E27">
            <v>2.6200873362445413E-2</v>
          </cell>
          <cell r="F27">
            <v>0.1797872340425532</v>
          </cell>
          <cell r="G27">
            <v>0.10970844604749024</v>
          </cell>
          <cell r="H27">
            <v>-6.8797399783315283E-2</v>
          </cell>
          <cell r="I27">
            <v>12.522396742292031</v>
          </cell>
          <cell r="J27">
            <v>-0.22766186276618627</v>
          </cell>
          <cell r="K27">
            <v>-0.23887372583969252</v>
          </cell>
          <cell r="L27">
            <v>-0.46371985802627247</v>
          </cell>
          <cell r="M27">
            <v>8.4606986899563325E-3</v>
          </cell>
          <cell r="N27">
            <v>0</v>
          </cell>
        </row>
        <row r="28">
          <cell r="C28">
            <v>3185</v>
          </cell>
          <cell r="D28">
            <v>2688</v>
          </cell>
          <cell r="E28">
            <v>2820</v>
          </cell>
          <cell r="F28">
            <v>3327</v>
          </cell>
          <cell r="G28">
            <v>3692</v>
          </cell>
          <cell r="H28">
            <v>3438</v>
          </cell>
          <cell r="I28">
            <v>26490</v>
          </cell>
          <cell r="J28">
            <v>28906</v>
          </cell>
          <cell r="K28">
            <v>18329</v>
          </cell>
          <cell r="L28">
            <v>11656</v>
          </cell>
          <cell r="M28">
            <v>9780</v>
          </cell>
          <cell r="N28">
            <v>0</v>
          </cell>
        </row>
        <row r="29">
          <cell r="C29">
            <v>1</v>
          </cell>
          <cell r="D29">
            <v>1</v>
          </cell>
          <cell r="E29">
            <v>1</v>
          </cell>
          <cell r="F29">
            <v>1</v>
          </cell>
          <cell r="G29">
            <v>1</v>
          </cell>
          <cell r="H29">
            <v>1</v>
          </cell>
          <cell r="I29">
            <v>0.56979995697999575</v>
          </cell>
          <cell r="J29">
            <v>0.80504651033253494</v>
          </cell>
          <cell r="K29">
            <v>0.67067949796919024</v>
          </cell>
          <cell r="L29">
            <v>0.79530567685589515</v>
          </cell>
          <cell r="M29">
            <v>0.66170500676589983</v>
          </cell>
          <cell r="N29">
            <v>0</v>
          </cell>
        </row>
        <row r="30">
          <cell r="C30">
            <v>0</v>
          </cell>
          <cell r="D30">
            <v>0</v>
          </cell>
          <cell r="E30">
            <v>0</v>
          </cell>
          <cell r="F30">
            <v>0</v>
          </cell>
          <cell r="G30">
            <v>0</v>
          </cell>
          <cell r="H30">
            <v>0</v>
          </cell>
          <cell r="I30">
            <v>0.43020004302000431</v>
          </cell>
          <cell r="J30">
            <v>0.19495348966746504</v>
          </cell>
          <cell r="K30">
            <v>0.32932050203080976</v>
          </cell>
          <cell r="L30">
            <v>0.2046943231441048</v>
          </cell>
          <cell r="M30">
            <v>0.33829499323410012</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1</v>
          </cell>
          <cell r="D35">
            <v>1</v>
          </cell>
          <cell r="E35">
            <v>1</v>
          </cell>
          <cell r="F35">
            <v>1</v>
          </cell>
          <cell r="G35">
            <v>1</v>
          </cell>
          <cell r="H35">
            <v>1</v>
          </cell>
          <cell r="I35">
            <v>1</v>
          </cell>
          <cell r="J35">
            <v>1</v>
          </cell>
          <cell r="K35">
            <v>1</v>
          </cell>
          <cell r="L35">
            <v>1</v>
          </cell>
          <cell r="M35">
            <v>1</v>
          </cell>
          <cell r="N35">
            <v>0</v>
          </cell>
        </row>
        <row r="36">
          <cell r="C36">
            <v>0</v>
          </cell>
          <cell r="D36">
            <v>0</v>
          </cell>
          <cell r="E36">
            <v>0</v>
          </cell>
          <cell r="F36">
            <v>0</v>
          </cell>
          <cell r="G36">
            <v>0</v>
          </cell>
          <cell r="H36">
            <v>0</v>
          </cell>
          <cell r="I36">
            <v>20000</v>
          </cell>
          <cell r="J36">
            <v>7000</v>
          </cell>
          <cell r="K36">
            <v>9000</v>
          </cell>
          <cell r="L36">
            <v>3000</v>
          </cell>
          <cell r="M36">
            <v>5000</v>
          </cell>
          <cell r="N36">
            <v>0</v>
          </cell>
        </row>
        <row r="37">
          <cell r="C37">
            <v>0</v>
          </cell>
          <cell r="D37">
            <v>0</v>
          </cell>
          <cell r="E37">
            <v>0</v>
          </cell>
          <cell r="F37">
            <v>0</v>
          </cell>
          <cell r="G37">
            <v>0</v>
          </cell>
          <cell r="H37">
            <v>0</v>
          </cell>
          <cell r="I37">
            <v>0</v>
          </cell>
          <cell r="J37">
            <v>0</v>
          </cell>
          <cell r="K37">
            <v>0</v>
          </cell>
          <cell r="L37">
            <v>0</v>
          </cell>
          <cell r="M37">
            <v>0</v>
          </cell>
          <cell r="N37">
            <v>0</v>
          </cell>
        </row>
        <row r="38">
          <cell r="C38">
            <v>0</v>
          </cell>
          <cell r="D38">
            <v>0</v>
          </cell>
          <cell r="E38">
            <v>0</v>
          </cell>
          <cell r="F38">
            <v>0</v>
          </cell>
          <cell r="G38">
            <v>0</v>
          </cell>
          <cell r="H38">
            <v>0</v>
          </cell>
          <cell r="I38">
            <v>0</v>
          </cell>
          <cell r="J38">
            <v>0</v>
          </cell>
          <cell r="K38">
            <v>0</v>
          </cell>
          <cell r="L38">
            <v>0</v>
          </cell>
          <cell r="M38">
            <v>0</v>
          </cell>
          <cell r="N38">
            <v>0</v>
          </cell>
        </row>
        <row r="39">
          <cell r="C39">
            <v>0</v>
          </cell>
          <cell r="D39">
            <v>0</v>
          </cell>
          <cell r="E39">
            <v>0</v>
          </cell>
          <cell r="F39">
            <v>0</v>
          </cell>
          <cell r="G39">
            <v>0</v>
          </cell>
          <cell r="H39">
            <v>0</v>
          </cell>
          <cell r="I39">
            <v>0</v>
          </cell>
          <cell r="J39">
            <v>0</v>
          </cell>
          <cell r="K39">
            <v>0</v>
          </cell>
          <cell r="L39">
            <v>0</v>
          </cell>
          <cell r="M39">
            <v>0</v>
          </cell>
          <cell r="N39">
            <v>0</v>
          </cell>
        </row>
        <row r="40">
          <cell r="C40">
            <v>0</v>
          </cell>
          <cell r="D40">
            <v>0</v>
          </cell>
          <cell r="E40">
            <v>0</v>
          </cell>
          <cell r="F40">
            <v>0</v>
          </cell>
          <cell r="G40">
            <v>0</v>
          </cell>
          <cell r="H40">
            <v>0</v>
          </cell>
          <cell r="I40">
            <v>0</v>
          </cell>
          <cell r="J40">
            <v>0</v>
          </cell>
          <cell r="K40">
            <v>0</v>
          </cell>
          <cell r="L40">
            <v>0</v>
          </cell>
          <cell r="M40">
            <v>0</v>
          </cell>
          <cell r="N40">
            <v>0</v>
          </cell>
        </row>
        <row r="43">
          <cell r="C43">
            <v>899</v>
          </cell>
          <cell r="D43">
            <v>2503</v>
          </cell>
          <cell r="E43">
            <v>2115</v>
          </cell>
          <cell r="F43">
            <v>2399</v>
          </cell>
          <cell r="G43">
            <v>-72</v>
          </cell>
          <cell r="H43">
            <v>2706</v>
          </cell>
          <cell r="I43">
            <v>36832.142857142855</v>
          </cell>
          <cell r="J43">
            <v>29243.459552495711</v>
          </cell>
          <cell r="K43">
            <v>12381.448872412715</v>
          </cell>
          <cell r="L43">
            <v>5088.4966631541902</v>
          </cell>
          <cell r="M43">
            <v>-5408.3857830433117</v>
          </cell>
          <cell r="N43">
            <v>0</v>
          </cell>
        </row>
        <row r="44">
          <cell r="C44">
            <v>-0.96545230958419803</v>
          </cell>
          <cell r="D44">
            <v>1.7842046718576197</v>
          </cell>
          <cell r="E44">
            <v>-0.15501398322013585</v>
          </cell>
          <cell r="F44">
            <v>0.1342789598108747</v>
          </cell>
          <cell r="G44">
            <v>-1.0300125052105045</v>
          </cell>
          <cell r="H44">
            <v>-38.583333333333336</v>
          </cell>
          <cell r="I44">
            <v>12.611287086896843</v>
          </cell>
          <cell r="J44">
            <v>-0.20603426018628918</v>
          </cell>
          <cell r="K44">
            <v>-0.57660793005059996</v>
          </cell>
          <cell r="L44">
            <v>-0.58902251944908135</v>
          </cell>
          <cell r="M44">
            <v>-2.0628651527287891</v>
          </cell>
          <cell r="N44">
            <v>0</v>
          </cell>
        </row>
        <row r="45">
          <cell r="C45">
            <v>-96.545230958419808</v>
          </cell>
          <cell r="D45">
            <v>274.96569814418177</v>
          </cell>
          <cell r="E45">
            <v>-193.92186550777555</v>
          </cell>
          <cell r="F45">
            <v>28.929294303101056</v>
          </cell>
          <cell r="G45">
            <v>-116.42914650213791</v>
          </cell>
          <cell r="H45">
            <v>-3755.3320828122828</v>
          </cell>
          <cell r="I45">
            <v>5119.4620420230176</v>
          </cell>
          <cell r="J45">
            <v>-1281.7321347083132</v>
          </cell>
          <cell r="K45">
            <v>-37.057366986431077</v>
          </cell>
          <cell r="L45">
            <v>-1.241458939848139</v>
          </cell>
          <cell r="M45">
            <v>-147.38426332797076</v>
          </cell>
          <cell r="N45">
            <v>0</v>
          </cell>
        </row>
        <row r="46">
          <cell r="C46" t="str">
            <v>(same calc. as under 1.1 Total Market)</v>
          </cell>
        </row>
        <row r="47">
          <cell r="C47" t="str">
            <v>--------------------- " ---------------------</v>
          </cell>
        </row>
        <row r="48">
          <cell r="C48" t="str">
            <v>--------------------- " ---------------------</v>
          </cell>
        </row>
        <row r="49">
          <cell r="C49" t="str">
            <v>--------------------- " ---------------------</v>
          </cell>
        </row>
        <row r="50">
          <cell r="C50" t="str">
            <v>--------------------- " ---------------------</v>
          </cell>
        </row>
        <row r="51">
          <cell r="C51" t="str">
            <v>--------------------- " ---------------------</v>
          </cell>
        </row>
        <row r="52">
          <cell r="C52" t="str">
            <v>--------------------- " ---------------------</v>
          </cell>
        </row>
        <row r="53">
          <cell r="C53" t="str">
            <v>--------------------- " ---------------------</v>
          </cell>
        </row>
        <row r="54">
          <cell r="C54" t="str">
            <v>--------------------- " ---------------------</v>
          </cell>
        </row>
        <row r="55">
          <cell r="C55" t="str">
            <v>--------------------- " ---------------------</v>
          </cell>
        </row>
        <row r="56">
          <cell r="C56" t="str">
            <v>--------------------- " ---------------------</v>
          </cell>
        </row>
        <row r="57">
          <cell r="C57" t="str">
            <v>--------------------- " ---------------------</v>
          </cell>
        </row>
        <row r="58">
          <cell r="C58" t="str">
            <v>--------------------- " ---------------------</v>
          </cell>
        </row>
        <row r="63">
          <cell r="C63">
            <v>959</v>
          </cell>
          <cell r="D63">
            <v>2503</v>
          </cell>
          <cell r="E63">
            <v>2081</v>
          </cell>
          <cell r="F63">
            <v>2507</v>
          </cell>
          <cell r="G63">
            <v>-206</v>
          </cell>
          <cell r="H63">
            <v>2706</v>
          </cell>
          <cell r="I63">
            <v>20863</v>
          </cell>
          <cell r="J63">
            <v>23274</v>
          </cell>
          <cell r="K63">
            <v>3205</v>
          </cell>
          <cell r="L63">
            <v>-3357</v>
          </cell>
          <cell r="M63">
            <v>-2537</v>
          </cell>
          <cell r="N63">
            <v>0</v>
          </cell>
        </row>
        <row r="64">
          <cell r="C64">
            <v>0.11251969094592251</v>
          </cell>
          <cell r="D64">
            <v>-5.0448131986069455E-3</v>
          </cell>
          <cell r="E64">
            <v>-6.2602419081758676E-2</v>
          </cell>
          <cell r="F64">
            <v>0.17719876985236027</v>
          </cell>
          <cell r="G64">
            <v>-0.22207122851791716</v>
          </cell>
          <cell r="H64">
            <v>0</v>
          </cell>
          <cell r="I64">
            <v>-16.000000000000004</v>
          </cell>
          <cell r="J64">
            <v>-1.0000000000000009</v>
          </cell>
          <cell r="K64">
            <v>-4.9999999999999929</v>
          </cell>
          <cell r="L64">
            <v>-4.9999999999999929</v>
          </cell>
          <cell r="M64">
            <v>0.99999999999998979</v>
          </cell>
          <cell r="N64">
            <v>0</v>
          </cell>
        </row>
        <row r="65">
          <cell r="C65">
            <v>127.4</v>
          </cell>
          <cell r="D65">
            <v>107.52</v>
          </cell>
          <cell r="E65">
            <v>112.8</v>
          </cell>
          <cell r="F65">
            <v>133.08000000000001</v>
          </cell>
          <cell r="G65">
            <v>147.68</v>
          </cell>
          <cell r="H65">
            <v>137.52000000000001</v>
          </cell>
          <cell r="I65">
            <v>1059.5999999999999</v>
          </cell>
          <cell r="J65">
            <v>1156.24</v>
          </cell>
          <cell r="K65">
            <v>733.16</v>
          </cell>
          <cell r="L65">
            <v>466.24</v>
          </cell>
          <cell r="M65">
            <v>391.2</v>
          </cell>
          <cell r="N65">
            <v>0</v>
          </cell>
        </row>
        <row r="68">
          <cell r="C68">
            <v>52425</v>
          </cell>
          <cell r="D68">
            <v>53384</v>
          </cell>
          <cell r="E68">
            <v>55887</v>
          </cell>
          <cell r="F68">
            <v>57968</v>
          </cell>
          <cell r="G68">
            <v>60475</v>
          </cell>
          <cell r="H68">
            <v>60269</v>
          </cell>
          <cell r="I68">
            <v>62975</v>
          </cell>
          <cell r="J68">
            <v>58172</v>
          </cell>
          <cell r="K68">
            <v>54419</v>
          </cell>
          <cell r="L68">
            <v>51945</v>
          </cell>
          <cell r="M68">
            <v>50558</v>
          </cell>
          <cell r="N68">
            <v>0</v>
          </cell>
        </row>
        <row r="69">
          <cell r="C69">
            <v>3185</v>
          </cell>
          <cell r="D69">
            <v>2688</v>
          </cell>
          <cell r="E69">
            <v>2820</v>
          </cell>
          <cell r="F69">
            <v>3327</v>
          </cell>
          <cell r="G69">
            <v>3692</v>
          </cell>
          <cell r="H69">
            <v>3438</v>
          </cell>
          <cell r="I69">
            <v>824</v>
          </cell>
          <cell r="J69">
            <v>1341</v>
          </cell>
          <cell r="K69">
            <v>788</v>
          </cell>
          <cell r="L69">
            <v>647</v>
          </cell>
          <cell r="M69">
            <v>444</v>
          </cell>
          <cell r="N69">
            <v>0</v>
          </cell>
        </row>
        <row r="70">
          <cell r="C70">
            <v>2226</v>
          </cell>
          <cell r="D70">
            <v>185</v>
          </cell>
          <cell r="E70">
            <v>739</v>
          </cell>
          <cell r="F70">
            <v>820</v>
          </cell>
          <cell r="G70">
            <v>3898</v>
          </cell>
          <cell r="H70">
            <v>732</v>
          </cell>
          <cell r="I70">
            <v>5627</v>
          </cell>
          <cell r="J70">
            <v>5094</v>
          </cell>
          <cell r="K70">
            <v>3262</v>
          </cell>
          <cell r="L70">
            <v>2034</v>
          </cell>
          <cell r="M70">
            <v>2721</v>
          </cell>
          <cell r="N70">
            <v>0</v>
          </cell>
        </row>
        <row r="71">
          <cell r="C71">
            <v>2226</v>
          </cell>
          <cell r="D71">
            <v>185</v>
          </cell>
          <cell r="E71">
            <v>739</v>
          </cell>
          <cell r="F71">
            <v>820</v>
          </cell>
          <cell r="G71">
            <v>3898</v>
          </cell>
          <cell r="H71">
            <v>732</v>
          </cell>
          <cell r="I71">
            <v>5627</v>
          </cell>
          <cell r="J71">
            <v>5094</v>
          </cell>
          <cell r="K71">
            <v>3262</v>
          </cell>
          <cell r="L71">
            <v>2034</v>
          </cell>
          <cell r="M71">
            <v>2721</v>
          </cell>
          <cell r="N71">
            <v>0</v>
          </cell>
        </row>
        <row r="72">
          <cell r="C72">
            <v>0</v>
          </cell>
          <cell r="D72">
            <v>0</v>
          </cell>
          <cell r="E72">
            <v>0</v>
          </cell>
          <cell r="F72">
            <v>0</v>
          </cell>
          <cell r="G72">
            <v>0</v>
          </cell>
          <cell r="H72">
            <v>0</v>
          </cell>
          <cell r="I72">
            <v>0</v>
          </cell>
          <cell r="J72">
            <v>0</v>
          </cell>
          <cell r="K72">
            <v>0</v>
          </cell>
          <cell r="L72">
            <v>0</v>
          </cell>
          <cell r="M72">
            <v>0</v>
          </cell>
          <cell r="N72">
            <v>0</v>
          </cell>
        </row>
        <row r="73">
          <cell r="C73">
            <v>0</v>
          </cell>
          <cell r="D73">
            <v>0</v>
          </cell>
          <cell r="E73">
            <v>0</v>
          </cell>
          <cell r="F73">
            <v>0</v>
          </cell>
          <cell r="G73">
            <v>0</v>
          </cell>
          <cell r="H73">
            <v>0</v>
          </cell>
          <cell r="I73">
            <v>0</v>
          </cell>
          <cell r="J73">
            <v>0</v>
          </cell>
          <cell r="K73">
            <v>0</v>
          </cell>
          <cell r="L73">
            <v>0</v>
          </cell>
          <cell r="M73">
            <v>0</v>
          </cell>
          <cell r="N73">
            <v>0</v>
          </cell>
        </row>
        <row r="74">
          <cell r="C74">
            <v>959</v>
          </cell>
          <cell r="D74">
            <v>2503</v>
          </cell>
          <cell r="E74">
            <v>2081</v>
          </cell>
          <cell r="F74">
            <v>2507</v>
          </cell>
          <cell r="G74">
            <v>-206</v>
          </cell>
          <cell r="H74">
            <v>2706</v>
          </cell>
          <cell r="I74">
            <v>-4803</v>
          </cell>
          <cell r="J74">
            <v>-3753</v>
          </cell>
          <cell r="K74">
            <v>-2474</v>
          </cell>
          <cell r="L74">
            <v>-1387</v>
          </cell>
          <cell r="M74">
            <v>-2277</v>
          </cell>
          <cell r="N74">
            <v>0</v>
          </cell>
        </row>
        <row r="75">
          <cell r="C75">
            <v>53384</v>
          </cell>
          <cell r="D75">
            <v>55887</v>
          </cell>
          <cell r="E75">
            <v>57968</v>
          </cell>
          <cell r="F75">
            <v>60475</v>
          </cell>
          <cell r="G75">
            <v>60269</v>
          </cell>
          <cell r="H75">
            <v>62975</v>
          </cell>
          <cell r="I75">
            <v>58172</v>
          </cell>
          <cell r="J75">
            <v>54419</v>
          </cell>
          <cell r="K75">
            <v>51945</v>
          </cell>
          <cell r="L75">
            <v>50558</v>
          </cell>
          <cell r="M75">
            <v>48281</v>
          </cell>
          <cell r="N75">
            <v>0</v>
          </cell>
        </row>
        <row r="76">
          <cell r="C76">
            <v>52904.5</v>
          </cell>
          <cell r="D76">
            <v>54635.5</v>
          </cell>
          <cell r="E76">
            <v>56927.5</v>
          </cell>
          <cell r="F76">
            <v>59221.5</v>
          </cell>
          <cell r="G76">
            <v>60372</v>
          </cell>
          <cell r="H76">
            <v>61622</v>
          </cell>
          <cell r="I76">
            <v>60573.5</v>
          </cell>
          <cell r="J76">
            <v>56295.5</v>
          </cell>
          <cell r="K76">
            <v>53182</v>
          </cell>
          <cell r="L76">
            <v>51251.5</v>
          </cell>
          <cell r="M76">
            <v>49419.5</v>
          </cell>
          <cell r="N76">
            <v>0</v>
          </cell>
        </row>
        <row r="77">
          <cell r="C77">
            <v>1.8292799237005247E-2</v>
          </cell>
          <cell r="D77">
            <v>4.6886707627753633E-2</v>
          </cell>
          <cell r="E77">
            <v>3.7235850913450358E-2</v>
          </cell>
          <cell r="F77">
            <v>4.3247998895942587E-2</v>
          </cell>
          <cell r="G77">
            <v>-3.4063662670525009E-3</v>
          </cell>
          <cell r="H77">
            <v>4.4898704143091807E-2</v>
          </cell>
          <cell r="I77">
            <v>-7.6268360460500201E-2</v>
          </cell>
          <cell r="J77">
            <v>-6.451557450319742E-2</v>
          </cell>
          <cell r="K77">
            <v>-4.5462062882449146E-2</v>
          </cell>
          <cell r="L77">
            <v>-2.6701318702473772E-2</v>
          </cell>
          <cell r="M77">
            <v>-4.5037382807864235E-2</v>
          </cell>
          <cell r="N77">
            <v>0</v>
          </cell>
        </row>
        <row r="78">
          <cell r="C78">
            <v>4.2075815856874178E-2</v>
          </cell>
          <cell r="D78">
            <v>3.3860768181859782E-3</v>
          </cell>
          <cell r="E78">
            <v>1.298142374072285E-2</v>
          </cell>
          <cell r="F78">
            <v>1.3846322703747794E-2</v>
          </cell>
          <cell r="G78">
            <v>6.4566355264029679E-2</v>
          </cell>
          <cell r="H78">
            <v>1.1878874427964039E-2</v>
          </cell>
          <cell r="I78">
            <v>9.2895408057979148E-2</v>
          </cell>
          <cell r="J78">
            <v>9.0486806227851255E-2</v>
          </cell>
          <cell r="K78">
            <v>6.1336542439171145E-2</v>
          </cell>
          <cell r="L78">
            <v>3.9686643317756551E-2</v>
          </cell>
          <cell r="M78">
            <v>5.5059237750280758E-2</v>
          </cell>
          <cell r="N78">
            <v>0</v>
          </cell>
        </row>
        <row r="79">
          <cell r="C79" t="str">
            <v>(only YTD)</v>
          </cell>
        </row>
        <row r="80">
          <cell r="C80">
            <v>1</v>
          </cell>
          <cell r="D80">
            <v>1</v>
          </cell>
          <cell r="E80">
            <v>1</v>
          </cell>
          <cell r="F80">
            <v>1</v>
          </cell>
          <cell r="G80">
            <v>1</v>
          </cell>
          <cell r="H80">
            <v>1</v>
          </cell>
          <cell r="I80">
            <v>3.1106077765194414E-2</v>
          </cell>
          <cell r="J80">
            <v>4.6391752577319589E-2</v>
          </cell>
          <cell r="K80">
            <v>4.2991979922527145E-2</v>
          </cell>
          <cell r="L80">
            <v>5.5507892930679481E-2</v>
          </cell>
          <cell r="M80">
            <v>4.5398773006134971E-2</v>
          </cell>
          <cell r="N80">
            <v>0</v>
          </cell>
        </row>
        <row r="81">
          <cell r="C81">
            <v>1</v>
          </cell>
          <cell r="D81">
            <v>1</v>
          </cell>
          <cell r="E81">
            <v>1</v>
          </cell>
          <cell r="F81">
            <v>1</v>
          </cell>
          <cell r="G81">
            <v>1</v>
          </cell>
          <cell r="H81">
            <v>1</v>
          </cell>
          <cell r="I81">
            <v>-0.23021617217082874</v>
          </cell>
          <cell r="J81">
            <v>-0.16125290023201855</v>
          </cell>
          <cell r="K81">
            <v>-0.7719188767550702</v>
          </cell>
          <cell r="L81">
            <v>0.41316651772415847</v>
          </cell>
          <cell r="M81">
            <v>0.89751675206937331</v>
          </cell>
          <cell r="N81">
            <v>0</v>
          </cell>
        </row>
        <row r="82">
          <cell r="C82">
            <v>1</v>
          </cell>
          <cell r="D82">
            <v>1</v>
          </cell>
          <cell r="E82">
            <v>1</v>
          </cell>
          <cell r="F82">
            <v>1</v>
          </cell>
          <cell r="G82">
            <v>1</v>
          </cell>
          <cell r="H82">
            <v>1</v>
          </cell>
          <cell r="I82">
            <v>0.69386197189818455</v>
          </cell>
          <cell r="J82">
            <v>0.50805698707894542</v>
          </cell>
          <cell r="K82">
            <v>0.47087031010632996</v>
          </cell>
          <cell r="L82">
            <v>0.47268137621540762</v>
          </cell>
          <cell r="M82">
            <v>0.46235982494278083</v>
          </cell>
          <cell r="N82">
            <v>0</v>
          </cell>
        </row>
        <row r="85">
          <cell r="C85">
            <v>0</v>
          </cell>
          <cell r="D85">
            <v>0</v>
          </cell>
          <cell r="E85">
            <v>0</v>
          </cell>
          <cell r="F85">
            <v>0</v>
          </cell>
          <cell r="G85">
            <v>0</v>
          </cell>
          <cell r="H85">
            <v>0</v>
          </cell>
          <cell r="I85">
            <v>0</v>
          </cell>
          <cell r="J85">
            <v>25666</v>
          </cell>
          <cell r="K85">
            <v>52693</v>
          </cell>
          <cell r="L85">
            <v>58372</v>
          </cell>
          <cell r="M85">
            <v>56402</v>
          </cell>
          <cell r="N85">
            <v>0</v>
          </cell>
        </row>
        <row r="86">
          <cell r="C86">
            <v>0</v>
          </cell>
          <cell r="D86">
            <v>0</v>
          </cell>
          <cell r="E86">
            <v>0</v>
          </cell>
          <cell r="F86">
            <v>0</v>
          </cell>
          <cell r="G86">
            <v>0</v>
          </cell>
          <cell r="H86">
            <v>0</v>
          </cell>
          <cell r="I86">
            <v>25666</v>
          </cell>
          <cell r="J86">
            <v>27565</v>
          </cell>
          <cell r="K86">
            <v>17541</v>
          </cell>
          <cell r="L86">
            <v>11009</v>
          </cell>
          <cell r="M86">
            <v>9336</v>
          </cell>
          <cell r="N86">
            <v>0</v>
          </cell>
        </row>
        <row r="87">
          <cell r="C87">
            <v>0</v>
          </cell>
          <cell r="D87">
            <v>0</v>
          </cell>
          <cell r="E87">
            <v>0</v>
          </cell>
          <cell r="F87">
            <v>0</v>
          </cell>
          <cell r="G87">
            <v>0</v>
          </cell>
          <cell r="H87">
            <v>0</v>
          </cell>
          <cell r="I87">
            <v>0</v>
          </cell>
          <cell r="J87">
            <v>538</v>
          </cell>
          <cell r="K87">
            <v>11862</v>
          </cell>
          <cell r="L87">
            <v>12979</v>
          </cell>
          <cell r="M87">
            <v>9596</v>
          </cell>
          <cell r="N87">
            <v>0</v>
          </cell>
        </row>
        <row r="88">
          <cell r="C88">
            <v>0</v>
          </cell>
          <cell r="D88">
            <v>0</v>
          </cell>
          <cell r="E88">
            <v>0</v>
          </cell>
          <cell r="F88">
            <v>0</v>
          </cell>
          <cell r="G88">
            <v>0</v>
          </cell>
          <cell r="H88">
            <v>0</v>
          </cell>
          <cell r="I88">
            <v>0</v>
          </cell>
          <cell r="J88">
            <v>538</v>
          </cell>
          <cell r="K88">
            <v>11862</v>
          </cell>
          <cell r="L88">
            <v>12979</v>
          </cell>
          <cell r="M88">
            <v>9596</v>
          </cell>
          <cell r="N88">
            <v>0</v>
          </cell>
        </row>
        <row r="89">
          <cell r="C89">
            <v>0</v>
          </cell>
          <cell r="D89">
            <v>0</v>
          </cell>
          <cell r="E89">
            <v>0</v>
          </cell>
          <cell r="F89">
            <v>0</v>
          </cell>
          <cell r="G89">
            <v>0</v>
          </cell>
          <cell r="H89">
            <v>0</v>
          </cell>
          <cell r="I89">
            <v>0</v>
          </cell>
          <cell r="J89">
            <v>0</v>
          </cell>
          <cell r="K89">
            <v>0</v>
          </cell>
          <cell r="L89">
            <v>0</v>
          </cell>
          <cell r="M89">
            <v>0</v>
          </cell>
          <cell r="N89">
            <v>0</v>
          </cell>
        </row>
        <row r="90">
          <cell r="C90">
            <v>0</v>
          </cell>
          <cell r="D90">
            <v>0</v>
          </cell>
          <cell r="E90">
            <v>0</v>
          </cell>
          <cell r="F90">
            <v>0</v>
          </cell>
          <cell r="G90">
            <v>0</v>
          </cell>
          <cell r="H90">
            <v>0</v>
          </cell>
          <cell r="I90">
            <v>0</v>
          </cell>
          <cell r="J90">
            <v>0</v>
          </cell>
          <cell r="K90">
            <v>0</v>
          </cell>
          <cell r="L90">
            <v>0</v>
          </cell>
          <cell r="M90">
            <v>0</v>
          </cell>
          <cell r="N90">
            <v>0</v>
          </cell>
        </row>
        <row r="91">
          <cell r="C91">
            <v>0</v>
          </cell>
          <cell r="D91">
            <v>0</v>
          </cell>
          <cell r="E91">
            <v>0</v>
          </cell>
          <cell r="F91">
            <v>0</v>
          </cell>
          <cell r="G91">
            <v>0</v>
          </cell>
          <cell r="H91">
            <v>0</v>
          </cell>
          <cell r="I91">
            <v>25666</v>
          </cell>
          <cell r="J91">
            <v>27027</v>
          </cell>
          <cell r="K91">
            <v>5679</v>
          </cell>
          <cell r="L91">
            <v>-1970</v>
          </cell>
          <cell r="M91">
            <v>-260</v>
          </cell>
          <cell r="N91">
            <v>0</v>
          </cell>
        </row>
        <row r="92">
          <cell r="C92">
            <v>0</v>
          </cell>
          <cell r="D92">
            <v>0</v>
          </cell>
          <cell r="E92">
            <v>0</v>
          </cell>
          <cell r="F92">
            <v>0</v>
          </cell>
          <cell r="G92">
            <v>0</v>
          </cell>
          <cell r="H92">
            <v>0</v>
          </cell>
          <cell r="I92">
            <v>25666</v>
          </cell>
          <cell r="J92">
            <v>52693</v>
          </cell>
          <cell r="K92">
            <v>58372</v>
          </cell>
          <cell r="L92">
            <v>56402</v>
          </cell>
          <cell r="M92">
            <v>56142</v>
          </cell>
          <cell r="N92">
            <v>0</v>
          </cell>
        </row>
        <row r="93">
          <cell r="C93">
            <v>0</v>
          </cell>
          <cell r="D93">
            <v>0</v>
          </cell>
          <cell r="E93">
            <v>0</v>
          </cell>
          <cell r="F93">
            <v>0</v>
          </cell>
          <cell r="G93">
            <v>0</v>
          </cell>
          <cell r="H93">
            <v>0</v>
          </cell>
          <cell r="I93">
            <v>12833</v>
          </cell>
          <cell r="J93">
            <v>39179.5</v>
          </cell>
          <cell r="K93">
            <v>55532.5</v>
          </cell>
          <cell r="L93">
            <v>57387</v>
          </cell>
          <cell r="M93">
            <v>56272</v>
          </cell>
          <cell r="N93">
            <v>0</v>
          </cell>
        </row>
        <row r="94">
          <cell r="C94">
            <v>0</v>
          </cell>
          <cell r="D94">
            <v>0</v>
          </cell>
          <cell r="E94">
            <v>0</v>
          </cell>
          <cell r="F94">
            <v>0</v>
          </cell>
          <cell r="G94">
            <v>0</v>
          </cell>
          <cell r="H94">
            <v>0</v>
          </cell>
          <cell r="I94">
            <v>0</v>
          </cell>
          <cell r="J94">
            <v>1.0530273513597757</v>
          </cell>
          <cell r="K94">
            <v>0.10777522631089519</v>
          </cell>
          <cell r="L94">
            <v>-3.3749057767422735E-2</v>
          </cell>
          <cell r="M94">
            <v>-4.6097656111485407E-3</v>
          </cell>
          <cell r="N94">
            <v>0</v>
          </cell>
        </row>
        <row r="95">
          <cell r="C95">
            <v>0</v>
          </cell>
          <cell r="D95">
            <v>0</v>
          </cell>
          <cell r="E95">
            <v>0</v>
          </cell>
          <cell r="F95">
            <v>0</v>
          </cell>
          <cell r="G95">
            <v>0</v>
          </cell>
          <cell r="H95">
            <v>0</v>
          </cell>
          <cell r="I95">
            <v>0</v>
          </cell>
          <cell r="J95">
            <v>1.3731670899322349E-2</v>
          </cell>
          <cell r="K95">
            <v>0.21360464592806014</v>
          </cell>
          <cell r="L95">
            <v>0.22616620488960915</v>
          </cell>
          <cell r="M95">
            <v>0.17052885982371338</v>
          </cell>
          <cell r="N95">
            <v>0</v>
          </cell>
        </row>
        <row r="96">
          <cell r="C96" t="str">
            <v>(only YTD)</v>
          </cell>
        </row>
        <row r="97">
          <cell r="C97">
            <v>0</v>
          </cell>
          <cell r="D97">
            <v>0</v>
          </cell>
          <cell r="E97">
            <v>0</v>
          </cell>
          <cell r="F97">
            <v>0</v>
          </cell>
          <cell r="G97">
            <v>0</v>
          </cell>
          <cell r="H97">
            <v>0</v>
          </cell>
          <cell r="I97">
            <v>0.96889392223480564</v>
          </cell>
          <cell r="J97">
            <v>0.95360824742268047</v>
          </cell>
          <cell r="K97">
            <v>0.95700802007747288</v>
          </cell>
          <cell r="L97">
            <v>0.94449210706932052</v>
          </cell>
          <cell r="M97">
            <v>0.95460122699386507</v>
          </cell>
          <cell r="N97">
            <v>0</v>
          </cell>
        </row>
        <row r="98">
          <cell r="C98">
            <v>0</v>
          </cell>
          <cell r="D98">
            <v>0</v>
          </cell>
          <cell r="E98">
            <v>0</v>
          </cell>
          <cell r="F98">
            <v>0</v>
          </cell>
          <cell r="G98">
            <v>0</v>
          </cell>
          <cell r="H98">
            <v>0</v>
          </cell>
          <cell r="I98">
            <v>1.2302161721708287</v>
          </cell>
          <cell r="J98">
            <v>1.1612529002320187</v>
          </cell>
          <cell r="K98">
            <v>1.7719188767550702</v>
          </cell>
          <cell r="L98">
            <v>0.58683348227584153</v>
          </cell>
          <cell r="M98">
            <v>0.10248324793062673</v>
          </cell>
          <cell r="N98">
            <v>0</v>
          </cell>
        </row>
        <row r="99">
          <cell r="C99">
            <v>0</v>
          </cell>
          <cell r="D99">
            <v>0</v>
          </cell>
          <cell r="E99">
            <v>0</v>
          </cell>
          <cell r="F99">
            <v>0</v>
          </cell>
          <cell r="G99">
            <v>0</v>
          </cell>
          <cell r="H99">
            <v>0</v>
          </cell>
          <cell r="I99">
            <v>0.3061380281018154</v>
          </cell>
          <cell r="J99">
            <v>0.49194301292105458</v>
          </cell>
          <cell r="K99">
            <v>0.52912968989367004</v>
          </cell>
          <cell r="L99">
            <v>0.52731862378459238</v>
          </cell>
          <cell r="M99">
            <v>0.53764017505721917</v>
          </cell>
          <cell r="N99">
            <v>0</v>
          </cell>
        </row>
        <row r="102">
          <cell r="C102">
            <v>52425</v>
          </cell>
          <cell r="D102">
            <v>53384</v>
          </cell>
          <cell r="E102">
            <v>55887</v>
          </cell>
          <cell r="F102">
            <v>57968</v>
          </cell>
          <cell r="G102">
            <v>60475</v>
          </cell>
          <cell r="H102">
            <v>60269</v>
          </cell>
          <cell r="I102">
            <v>62975</v>
          </cell>
          <cell r="J102">
            <v>83838</v>
          </cell>
          <cell r="K102">
            <v>107112</v>
          </cell>
          <cell r="L102">
            <v>110317</v>
          </cell>
          <cell r="M102">
            <v>106960</v>
          </cell>
          <cell r="N102">
            <v>0</v>
          </cell>
        </row>
        <row r="103">
          <cell r="C103">
            <v>3185</v>
          </cell>
          <cell r="D103">
            <v>2688</v>
          </cell>
          <cell r="E103">
            <v>2820</v>
          </cell>
          <cell r="F103">
            <v>3327</v>
          </cell>
          <cell r="G103">
            <v>3692</v>
          </cell>
          <cell r="H103">
            <v>3438</v>
          </cell>
          <cell r="I103">
            <v>26490</v>
          </cell>
          <cell r="J103">
            <v>28906</v>
          </cell>
          <cell r="K103">
            <v>18329</v>
          </cell>
          <cell r="L103">
            <v>11656</v>
          </cell>
          <cell r="M103">
            <v>9780</v>
          </cell>
          <cell r="N103">
            <v>0</v>
          </cell>
        </row>
        <row r="104">
          <cell r="C104">
            <v>2226</v>
          </cell>
          <cell r="D104">
            <v>185</v>
          </cell>
          <cell r="E104">
            <v>739</v>
          </cell>
          <cell r="F104">
            <v>820</v>
          </cell>
          <cell r="G104">
            <v>3898</v>
          </cell>
          <cell r="H104">
            <v>732</v>
          </cell>
          <cell r="I104">
            <v>5627</v>
          </cell>
          <cell r="J104">
            <v>5632</v>
          </cell>
          <cell r="K104">
            <v>15124</v>
          </cell>
          <cell r="L104">
            <v>15013</v>
          </cell>
          <cell r="M104">
            <v>12317</v>
          </cell>
          <cell r="N104">
            <v>0</v>
          </cell>
        </row>
        <row r="105">
          <cell r="C105">
            <v>2226</v>
          </cell>
          <cell r="D105">
            <v>185</v>
          </cell>
          <cell r="E105">
            <v>739</v>
          </cell>
          <cell r="F105">
            <v>820</v>
          </cell>
          <cell r="G105">
            <v>3898</v>
          </cell>
          <cell r="H105">
            <v>732</v>
          </cell>
          <cell r="I105">
            <v>5627</v>
          </cell>
          <cell r="J105">
            <v>5632</v>
          </cell>
          <cell r="K105">
            <v>15124</v>
          </cell>
          <cell r="L105">
            <v>15013</v>
          </cell>
          <cell r="M105">
            <v>12317</v>
          </cell>
          <cell r="N105">
            <v>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959</v>
          </cell>
          <cell r="D108">
            <v>2503</v>
          </cell>
          <cell r="E108">
            <v>2081</v>
          </cell>
          <cell r="F108">
            <v>2507</v>
          </cell>
          <cell r="G108">
            <v>-206</v>
          </cell>
          <cell r="H108">
            <v>2706</v>
          </cell>
          <cell r="I108">
            <v>20863</v>
          </cell>
          <cell r="J108">
            <v>23274</v>
          </cell>
          <cell r="K108">
            <v>3205</v>
          </cell>
          <cell r="L108">
            <v>-3357</v>
          </cell>
          <cell r="M108">
            <v>-2537</v>
          </cell>
          <cell r="N108">
            <v>0</v>
          </cell>
        </row>
        <row r="109">
          <cell r="C109">
            <v>53384</v>
          </cell>
          <cell r="D109">
            <v>55887</v>
          </cell>
          <cell r="E109">
            <v>57968</v>
          </cell>
          <cell r="F109">
            <v>60475</v>
          </cell>
          <cell r="G109">
            <v>60269</v>
          </cell>
          <cell r="H109">
            <v>62975</v>
          </cell>
          <cell r="I109">
            <v>83838</v>
          </cell>
          <cell r="J109">
            <v>107112</v>
          </cell>
          <cell r="K109">
            <v>110317</v>
          </cell>
          <cell r="L109">
            <v>106960</v>
          </cell>
          <cell r="M109">
            <v>104423</v>
          </cell>
          <cell r="N109">
            <v>0</v>
          </cell>
        </row>
        <row r="110">
          <cell r="C110">
            <v>52904.5</v>
          </cell>
          <cell r="D110">
            <v>54635.5</v>
          </cell>
          <cell r="E110">
            <v>56927.5</v>
          </cell>
          <cell r="F110">
            <v>59221.5</v>
          </cell>
          <cell r="G110">
            <v>60372</v>
          </cell>
          <cell r="H110">
            <v>61622</v>
          </cell>
          <cell r="I110">
            <v>73406.5</v>
          </cell>
          <cell r="J110">
            <v>95475</v>
          </cell>
          <cell r="K110">
            <v>108714.5</v>
          </cell>
          <cell r="L110">
            <v>108638.5</v>
          </cell>
          <cell r="M110">
            <v>105691.5</v>
          </cell>
          <cell r="N110">
            <v>0</v>
          </cell>
        </row>
        <row r="112">
          <cell r="C112">
            <v>1.8292799237005247E-2</v>
          </cell>
          <cell r="D112">
            <v>4.6886707627753633E-2</v>
          </cell>
          <cell r="E112">
            <v>3.7235850913450358E-2</v>
          </cell>
          <cell r="F112">
            <v>4.3247998895942587E-2</v>
          </cell>
          <cell r="G112">
            <v>-3.4063662670525009E-3</v>
          </cell>
          <cell r="H112">
            <v>4.4898704143091807E-2</v>
          </cell>
          <cell r="I112">
            <v>0.33129019452163555</v>
          </cell>
          <cell r="J112">
            <v>0.27760681313962643</v>
          </cell>
          <cell r="K112">
            <v>2.9921950855179624E-2</v>
          </cell>
          <cell r="L112">
            <v>-3.0430486688361721E-2</v>
          </cell>
          <cell r="M112">
            <v>-2.3719147344801794E-2</v>
          </cell>
          <cell r="N112">
            <v>0</v>
          </cell>
        </row>
        <row r="113">
          <cell r="C113">
            <v>4.2075815856874178E-2</v>
          </cell>
          <cell r="D113">
            <v>3.3860768181859782E-3</v>
          </cell>
          <cell r="E113">
            <v>1.298142374072285E-2</v>
          </cell>
          <cell r="F113">
            <v>1.3846322703747794E-2</v>
          </cell>
          <cell r="G113">
            <v>6.4566355264029679E-2</v>
          </cell>
          <cell r="H113">
            <v>1.1878874427964039E-2</v>
          </cell>
          <cell r="I113">
            <v>7.6655337061431891E-2</v>
          </cell>
          <cell r="J113">
            <v>5.8989264205289341E-2</v>
          </cell>
          <cell r="K113">
            <v>0.13911667716817905</v>
          </cell>
          <cell r="L113">
            <v>0.13819226149109201</v>
          </cell>
          <cell r="M113">
            <v>0.11653728067063103</v>
          </cell>
          <cell r="N113">
            <v>0</v>
          </cell>
        </row>
        <row r="114">
          <cell r="C114" t="str">
            <v>(only YTD)</v>
          </cell>
        </row>
        <row r="115">
          <cell r="C115" t="str">
            <v>(only YTD)</v>
          </cell>
        </row>
        <row r="117">
          <cell r="C117">
            <v>0</v>
          </cell>
          <cell r="D117">
            <v>0</v>
          </cell>
          <cell r="E117">
            <v>0</v>
          </cell>
          <cell r="F117">
            <v>0</v>
          </cell>
          <cell r="G117">
            <v>0</v>
          </cell>
          <cell r="H117">
            <v>0</v>
          </cell>
          <cell r="I117">
            <v>0</v>
          </cell>
          <cell r="J117">
            <v>0</v>
          </cell>
          <cell r="K117">
            <v>0</v>
          </cell>
          <cell r="L117">
            <v>0</v>
          </cell>
          <cell r="M117">
            <v>0</v>
          </cell>
          <cell r="N117">
            <v>0</v>
          </cell>
        </row>
        <row r="118">
          <cell r="C118">
            <v>0</v>
          </cell>
          <cell r="D118">
            <v>0</v>
          </cell>
          <cell r="E118">
            <v>0</v>
          </cell>
          <cell r="F118">
            <v>0</v>
          </cell>
          <cell r="G118">
            <v>0</v>
          </cell>
          <cell r="H118">
            <v>0</v>
          </cell>
          <cell r="I118">
            <v>0</v>
          </cell>
          <cell r="J118">
            <v>0</v>
          </cell>
          <cell r="K118">
            <v>0</v>
          </cell>
          <cell r="L118">
            <v>0</v>
          </cell>
          <cell r="M118">
            <v>0</v>
          </cell>
          <cell r="N118">
            <v>0</v>
          </cell>
        </row>
        <row r="119">
          <cell r="C119">
            <v>0</v>
          </cell>
          <cell r="D119">
            <v>0</v>
          </cell>
          <cell r="E119">
            <v>0</v>
          </cell>
          <cell r="F119">
            <v>0</v>
          </cell>
          <cell r="G119">
            <v>0</v>
          </cell>
          <cell r="H119">
            <v>0</v>
          </cell>
          <cell r="I119">
            <v>0</v>
          </cell>
          <cell r="J119">
            <v>0</v>
          </cell>
          <cell r="K119">
            <v>0</v>
          </cell>
          <cell r="L119">
            <v>0</v>
          </cell>
          <cell r="M119">
            <v>0</v>
          </cell>
          <cell r="N119">
            <v>0</v>
          </cell>
        </row>
        <row r="120">
          <cell r="C120">
            <v>0</v>
          </cell>
          <cell r="D120">
            <v>0</v>
          </cell>
          <cell r="E120">
            <v>0</v>
          </cell>
          <cell r="F120">
            <v>0</v>
          </cell>
          <cell r="G120">
            <v>0</v>
          </cell>
          <cell r="H120">
            <v>0</v>
          </cell>
          <cell r="I120">
            <v>0</v>
          </cell>
          <cell r="J120">
            <v>0</v>
          </cell>
          <cell r="K120">
            <v>0</v>
          </cell>
          <cell r="L120">
            <v>0</v>
          </cell>
          <cell r="M120">
            <v>0</v>
          </cell>
          <cell r="N120">
            <v>0</v>
          </cell>
        </row>
        <row r="121">
          <cell r="C121">
            <v>0</v>
          </cell>
          <cell r="D121">
            <v>0</v>
          </cell>
          <cell r="E121">
            <v>0</v>
          </cell>
          <cell r="F121">
            <v>0</v>
          </cell>
          <cell r="G121">
            <v>0</v>
          </cell>
          <cell r="H121">
            <v>0</v>
          </cell>
          <cell r="I121">
            <v>0</v>
          </cell>
          <cell r="J121">
            <v>0</v>
          </cell>
          <cell r="K121">
            <v>0</v>
          </cell>
          <cell r="L121">
            <v>0</v>
          </cell>
          <cell r="M121">
            <v>0</v>
          </cell>
          <cell r="N121">
            <v>0</v>
          </cell>
        </row>
        <row r="122">
          <cell r="C122">
            <v>0</v>
          </cell>
          <cell r="D122">
            <v>0</v>
          </cell>
          <cell r="E122">
            <v>0</v>
          </cell>
          <cell r="F122">
            <v>0</v>
          </cell>
          <cell r="G122">
            <v>0</v>
          </cell>
          <cell r="H122">
            <v>0</v>
          </cell>
          <cell r="I122">
            <v>0</v>
          </cell>
          <cell r="J122">
            <v>0</v>
          </cell>
          <cell r="K122">
            <v>0</v>
          </cell>
          <cell r="L122">
            <v>0</v>
          </cell>
          <cell r="M122">
            <v>0</v>
          </cell>
          <cell r="N122">
            <v>0</v>
          </cell>
        </row>
        <row r="126">
          <cell r="C126">
            <v>0</v>
          </cell>
          <cell r="D126">
            <v>0</v>
          </cell>
          <cell r="E126">
            <v>0</v>
          </cell>
          <cell r="F126">
            <v>0</v>
          </cell>
          <cell r="G126">
            <v>0</v>
          </cell>
          <cell r="H126">
            <v>0</v>
          </cell>
          <cell r="I126">
            <v>0</v>
          </cell>
          <cell r="J126">
            <v>0</v>
          </cell>
          <cell r="K126">
            <v>0</v>
          </cell>
          <cell r="L126">
            <v>0</v>
          </cell>
          <cell r="M126">
            <v>0</v>
          </cell>
          <cell r="N126">
            <v>0</v>
          </cell>
        </row>
        <row r="127">
          <cell r="C127">
            <v>0</v>
          </cell>
          <cell r="D127">
            <v>0</v>
          </cell>
          <cell r="E127">
            <v>0</v>
          </cell>
          <cell r="F127">
            <v>0</v>
          </cell>
          <cell r="G127">
            <v>0</v>
          </cell>
          <cell r="H127">
            <v>0</v>
          </cell>
          <cell r="I127">
            <v>0</v>
          </cell>
          <cell r="J127">
            <v>0</v>
          </cell>
          <cell r="K127">
            <v>0</v>
          </cell>
          <cell r="L127">
            <v>0</v>
          </cell>
          <cell r="M127">
            <v>0</v>
          </cell>
          <cell r="N127">
            <v>0</v>
          </cell>
        </row>
        <row r="128">
          <cell r="C128">
            <v>0</v>
          </cell>
          <cell r="D128">
            <v>0</v>
          </cell>
          <cell r="E128">
            <v>0</v>
          </cell>
          <cell r="F128">
            <v>0</v>
          </cell>
          <cell r="G128">
            <v>0</v>
          </cell>
          <cell r="H128">
            <v>0</v>
          </cell>
          <cell r="I128">
            <v>0</v>
          </cell>
          <cell r="J128">
            <v>0</v>
          </cell>
          <cell r="K128">
            <v>0</v>
          </cell>
          <cell r="L128">
            <v>0</v>
          </cell>
          <cell r="M128">
            <v>0</v>
          </cell>
          <cell r="N128">
            <v>0</v>
          </cell>
        </row>
        <row r="129">
          <cell r="C129">
            <v>0</v>
          </cell>
          <cell r="D129">
            <v>0</v>
          </cell>
          <cell r="E129">
            <v>0</v>
          </cell>
          <cell r="F129">
            <v>0</v>
          </cell>
          <cell r="G129">
            <v>0</v>
          </cell>
          <cell r="H129">
            <v>0</v>
          </cell>
          <cell r="I129">
            <v>0</v>
          </cell>
          <cell r="J129">
            <v>0</v>
          </cell>
          <cell r="K129">
            <v>0</v>
          </cell>
          <cell r="L129">
            <v>0</v>
          </cell>
          <cell r="M129">
            <v>0</v>
          </cell>
          <cell r="N129">
            <v>0</v>
          </cell>
        </row>
        <row r="130">
          <cell r="C130">
            <v>0</v>
          </cell>
          <cell r="D130">
            <v>0</v>
          </cell>
          <cell r="E130">
            <v>0</v>
          </cell>
          <cell r="F130">
            <v>0</v>
          </cell>
          <cell r="G130">
            <v>0</v>
          </cell>
          <cell r="H130">
            <v>0</v>
          </cell>
          <cell r="I130">
            <v>0</v>
          </cell>
          <cell r="J130">
            <v>0</v>
          </cell>
          <cell r="K130">
            <v>0</v>
          </cell>
          <cell r="L130">
            <v>0</v>
          </cell>
          <cell r="M130">
            <v>0</v>
          </cell>
          <cell r="N130">
            <v>0</v>
          </cell>
        </row>
        <row r="131">
          <cell r="C131">
            <v>0</v>
          </cell>
          <cell r="D131">
            <v>0</v>
          </cell>
          <cell r="E131">
            <v>0</v>
          </cell>
          <cell r="F131">
            <v>0</v>
          </cell>
          <cell r="G131">
            <v>0</v>
          </cell>
          <cell r="H131">
            <v>0</v>
          </cell>
          <cell r="I131">
            <v>0</v>
          </cell>
          <cell r="J131">
            <v>0</v>
          </cell>
          <cell r="K131">
            <v>0</v>
          </cell>
          <cell r="L131">
            <v>0</v>
          </cell>
          <cell r="M131">
            <v>0</v>
          </cell>
          <cell r="N131">
            <v>0</v>
          </cell>
        </row>
        <row r="132">
          <cell r="C132">
            <v>0</v>
          </cell>
          <cell r="D132">
            <v>0</v>
          </cell>
          <cell r="E132">
            <v>0</v>
          </cell>
          <cell r="F132">
            <v>0</v>
          </cell>
          <cell r="G132">
            <v>0</v>
          </cell>
          <cell r="H132">
            <v>0</v>
          </cell>
          <cell r="I132">
            <v>0</v>
          </cell>
          <cell r="J132">
            <v>0</v>
          </cell>
          <cell r="K132">
            <v>0</v>
          </cell>
          <cell r="L132">
            <v>0</v>
          </cell>
          <cell r="M132">
            <v>0</v>
          </cell>
          <cell r="N132">
            <v>0</v>
          </cell>
        </row>
        <row r="133">
          <cell r="C133">
            <v>0</v>
          </cell>
          <cell r="D133">
            <v>0</v>
          </cell>
          <cell r="E133">
            <v>0</v>
          </cell>
          <cell r="F133">
            <v>0</v>
          </cell>
          <cell r="G133">
            <v>0</v>
          </cell>
          <cell r="H133">
            <v>0</v>
          </cell>
          <cell r="I133">
            <v>0</v>
          </cell>
          <cell r="J133">
            <v>0</v>
          </cell>
          <cell r="K133">
            <v>0</v>
          </cell>
          <cell r="L133">
            <v>0</v>
          </cell>
          <cell r="M133">
            <v>0</v>
          </cell>
          <cell r="N133">
            <v>0</v>
          </cell>
        </row>
        <row r="134">
          <cell r="C134">
            <v>0</v>
          </cell>
          <cell r="D134">
            <v>0</v>
          </cell>
          <cell r="E134">
            <v>0</v>
          </cell>
          <cell r="F134">
            <v>0</v>
          </cell>
          <cell r="G134">
            <v>0</v>
          </cell>
          <cell r="H134">
            <v>0</v>
          </cell>
          <cell r="I134">
            <v>0</v>
          </cell>
          <cell r="J134">
            <v>0</v>
          </cell>
          <cell r="K134">
            <v>0</v>
          </cell>
          <cell r="L134">
            <v>0</v>
          </cell>
          <cell r="M134">
            <v>0</v>
          </cell>
          <cell r="N134">
            <v>0</v>
          </cell>
        </row>
        <row r="135">
          <cell r="C135">
            <v>0</v>
          </cell>
          <cell r="D135">
            <v>0</v>
          </cell>
          <cell r="E135">
            <v>0</v>
          </cell>
          <cell r="F135">
            <v>0</v>
          </cell>
          <cell r="G135">
            <v>0</v>
          </cell>
          <cell r="H135">
            <v>0</v>
          </cell>
          <cell r="I135">
            <v>0</v>
          </cell>
          <cell r="J135">
            <v>0</v>
          </cell>
          <cell r="K135">
            <v>0</v>
          </cell>
          <cell r="L135">
            <v>0</v>
          </cell>
          <cell r="M135">
            <v>0</v>
          </cell>
          <cell r="N135">
            <v>0</v>
          </cell>
        </row>
        <row r="136">
          <cell r="C136">
            <v>0</v>
          </cell>
          <cell r="D136">
            <v>0</v>
          </cell>
          <cell r="E136">
            <v>0</v>
          </cell>
          <cell r="F136">
            <v>0</v>
          </cell>
          <cell r="G136">
            <v>0</v>
          </cell>
          <cell r="H136">
            <v>0</v>
          </cell>
          <cell r="I136">
            <v>0</v>
          </cell>
          <cell r="J136">
            <v>0</v>
          </cell>
          <cell r="K136">
            <v>0</v>
          </cell>
          <cell r="L136">
            <v>0</v>
          </cell>
          <cell r="M136">
            <v>0</v>
          </cell>
          <cell r="N136">
            <v>0</v>
          </cell>
        </row>
        <row r="137">
          <cell r="C137">
            <v>0</v>
          </cell>
          <cell r="D137">
            <v>0</v>
          </cell>
          <cell r="E137">
            <v>0</v>
          </cell>
          <cell r="F137">
            <v>0</v>
          </cell>
          <cell r="G137">
            <v>0</v>
          </cell>
          <cell r="H137">
            <v>0</v>
          </cell>
          <cell r="I137">
            <v>0</v>
          </cell>
          <cell r="J137">
            <v>0</v>
          </cell>
          <cell r="K137">
            <v>0</v>
          </cell>
          <cell r="L137">
            <v>0</v>
          </cell>
          <cell r="M137">
            <v>0</v>
          </cell>
          <cell r="N137">
            <v>0</v>
          </cell>
        </row>
        <row r="139">
          <cell r="C139">
            <v>0</v>
          </cell>
          <cell r="D139">
            <v>0</v>
          </cell>
          <cell r="E139">
            <v>0</v>
          </cell>
          <cell r="F139">
            <v>0</v>
          </cell>
          <cell r="G139">
            <v>0</v>
          </cell>
          <cell r="H139">
            <v>0</v>
          </cell>
          <cell r="I139">
            <v>0</v>
          </cell>
          <cell r="J139">
            <v>0</v>
          </cell>
          <cell r="K139">
            <v>0</v>
          </cell>
          <cell r="L139">
            <v>0</v>
          </cell>
          <cell r="M139">
            <v>0</v>
          </cell>
          <cell r="N139">
            <v>0</v>
          </cell>
        </row>
        <row r="140">
          <cell r="C140">
            <v>0</v>
          </cell>
          <cell r="D140">
            <v>0</v>
          </cell>
          <cell r="E140">
            <v>0</v>
          </cell>
          <cell r="F140">
            <v>0</v>
          </cell>
          <cell r="G140">
            <v>0</v>
          </cell>
          <cell r="H140">
            <v>0</v>
          </cell>
          <cell r="I140">
            <v>0</v>
          </cell>
          <cell r="J140">
            <v>0</v>
          </cell>
          <cell r="K140">
            <v>0</v>
          </cell>
          <cell r="L140">
            <v>0</v>
          </cell>
          <cell r="M140">
            <v>0</v>
          </cell>
          <cell r="N140">
            <v>0</v>
          </cell>
        </row>
        <row r="141">
          <cell r="C141">
            <v>0</v>
          </cell>
          <cell r="D141">
            <v>0</v>
          </cell>
          <cell r="E141">
            <v>0</v>
          </cell>
          <cell r="F141">
            <v>0</v>
          </cell>
          <cell r="G141">
            <v>0</v>
          </cell>
          <cell r="H141">
            <v>0</v>
          </cell>
          <cell r="I141">
            <v>0</v>
          </cell>
          <cell r="J141">
            <v>0</v>
          </cell>
          <cell r="K141">
            <v>0</v>
          </cell>
          <cell r="L141">
            <v>0</v>
          </cell>
          <cell r="M141">
            <v>0</v>
          </cell>
          <cell r="N141">
            <v>0</v>
          </cell>
        </row>
        <row r="142">
          <cell r="C142">
            <v>0</v>
          </cell>
          <cell r="D142">
            <v>0</v>
          </cell>
          <cell r="E142">
            <v>0</v>
          </cell>
          <cell r="F142">
            <v>0</v>
          </cell>
          <cell r="G142">
            <v>0</v>
          </cell>
          <cell r="H142">
            <v>0</v>
          </cell>
          <cell r="I142">
            <v>0</v>
          </cell>
          <cell r="J142">
            <v>0</v>
          </cell>
          <cell r="K142">
            <v>0</v>
          </cell>
          <cell r="L142">
            <v>0</v>
          </cell>
          <cell r="M142">
            <v>0</v>
          </cell>
          <cell r="N142">
            <v>0</v>
          </cell>
        </row>
        <row r="143">
          <cell r="C143">
            <v>0</v>
          </cell>
          <cell r="D143">
            <v>0</v>
          </cell>
          <cell r="E143">
            <v>0</v>
          </cell>
          <cell r="F143">
            <v>0</v>
          </cell>
          <cell r="G143">
            <v>0</v>
          </cell>
          <cell r="H143">
            <v>0</v>
          </cell>
          <cell r="I143">
            <v>0</v>
          </cell>
          <cell r="J143">
            <v>0</v>
          </cell>
          <cell r="K143">
            <v>0</v>
          </cell>
          <cell r="L143">
            <v>0</v>
          </cell>
          <cell r="M143">
            <v>0</v>
          </cell>
          <cell r="N143">
            <v>0</v>
          </cell>
        </row>
        <row r="144">
          <cell r="C144">
            <v>959</v>
          </cell>
          <cell r="D144">
            <v>2503</v>
          </cell>
          <cell r="E144">
            <v>2081</v>
          </cell>
          <cell r="F144">
            <v>2507</v>
          </cell>
          <cell r="G144">
            <v>-206</v>
          </cell>
          <cell r="H144">
            <v>2706</v>
          </cell>
          <cell r="I144">
            <v>20863</v>
          </cell>
          <cell r="J144">
            <v>23274</v>
          </cell>
          <cell r="K144">
            <v>3205</v>
          </cell>
          <cell r="L144">
            <v>-3357</v>
          </cell>
          <cell r="M144">
            <v>-2537</v>
          </cell>
          <cell r="N144">
            <v>0</v>
          </cell>
        </row>
        <row r="145">
          <cell r="C145">
            <v>53384</v>
          </cell>
          <cell r="D145">
            <v>55887</v>
          </cell>
          <cell r="E145">
            <v>57968</v>
          </cell>
          <cell r="F145">
            <v>60475</v>
          </cell>
          <cell r="G145">
            <v>60269</v>
          </cell>
          <cell r="H145">
            <v>62975</v>
          </cell>
          <cell r="I145">
            <v>83838</v>
          </cell>
          <cell r="J145">
            <v>107112</v>
          </cell>
          <cell r="K145">
            <v>110317</v>
          </cell>
          <cell r="L145">
            <v>106960</v>
          </cell>
          <cell r="M145">
            <v>104423</v>
          </cell>
          <cell r="N145">
            <v>0</v>
          </cell>
        </row>
        <row r="148">
          <cell r="C148">
            <v>0</v>
          </cell>
          <cell r="D148">
            <v>0</v>
          </cell>
          <cell r="E148">
            <v>0</v>
          </cell>
          <cell r="F148">
            <v>0</v>
          </cell>
          <cell r="G148">
            <v>0</v>
          </cell>
          <cell r="H148">
            <v>0</v>
          </cell>
          <cell r="I148">
            <v>7</v>
          </cell>
          <cell r="J148">
            <v>25</v>
          </cell>
          <cell r="K148">
            <v>0</v>
          </cell>
          <cell r="L148">
            <v>235</v>
          </cell>
          <cell r="M148">
            <v>0</v>
          </cell>
          <cell r="N148">
            <v>0</v>
          </cell>
        </row>
        <row r="149">
          <cell r="C149">
            <v>0</v>
          </cell>
          <cell r="D149">
            <v>0</v>
          </cell>
          <cell r="E149">
            <v>0</v>
          </cell>
          <cell r="F149">
            <v>0</v>
          </cell>
          <cell r="G149">
            <v>0</v>
          </cell>
          <cell r="H149">
            <v>0</v>
          </cell>
          <cell r="I149">
            <v>1</v>
          </cell>
          <cell r="J149">
            <v>0</v>
          </cell>
          <cell r="K149">
            <v>0</v>
          </cell>
          <cell r="L149">
            <v>0</v>
          </cell>
          <cell r="M149">
            <v>0</v>
          </cell>
          <cell r="N149">
            <v>0</v>
          </cell>
        </row>
        <row r="150">
          <cell r="C150">
            <v>0</v>
          </cell>
          <cell r="D150">
            <v>0</v>
          </cell>
          <cell r="E150">
            <v>0</v>
          </cell>
          <cell r="F150">
            <v>0</v>
          </cell>
          <cell r="G150">
            <v>0</v>
          </cell>
          <cell r="H150">
            <v>0</v>
          </cell>
          <cell r="I150">
            <v>0.14285714285714285</v>
          </cell>
          <cell r="J150">
            <v>0</v>
          </cell>
          <cell r="K150">
            <v>0</v>
          </cell>
          <cell r="L150">
            <v>0</v>
          </cell>
          <cell r="M150">
            <v>0</v>
          </cell>
          <cell r="N150">
            <v>0</v>
          </cell>
        </row>
        <row r="151">
          <cell r="C151" t="str">
            <v>(only YTD)</v>
          </cell>
        </row>
        <row r="152">
          <cell r="C152">
            <v>0</v>
          </cell>
          <cell r="D152">
            <v>0</v>
          </cell>
          <cell r="E152">
            <v>0</v>
          </cell>
          <cell r="F152">
            <v>0</v>
          </cell>
          <cell r="G152">
            <v>0</v>
          </cell>
          <cell r="H152">
            <v>0</v>
          </cell>
          <cell r="I152">
            <v>0</v>
          </cell>
          <cell r="J152">
            <v>0</v>
          </cell>
          <cell r="K152">
            <v>0</v>
          </cell>
          <cell r="L152">
            <v>0</v>
          </cell>
          <cell r="M152">
            <v>0</v>
          </cell>
          <cell r="N152">
            <v>0</v>
          </cell>
        </row>
        <row r="153">
          <cell r="C153">
            <v>0</v>
          </cell>
          <cell r="D153">
            <v>0</v>
          </cell>
          <cell r="E153">
            <v>0</v>
          </cell>
          <cell r="F153">
            <v>0</v>
          </cell>
          <cell r="G153">
            <v>0</v>
          </cell>
          <cell r="H153">
            <v>0</v>
          </cell>
          <cell r="I153">
            <v>0</v>
          </cell>
          <cell r="J153">
            <v>0</v>
          </cell>
          <cell r="K153">
            <v>0</v>
          </cell>
          <cell r="L153">
            <v>0</v>
          </cell>
          <cell r="M153">
            <v>0</v>
          </cell>
          <cell r="N153">
            <v>0</v>
          </cell>
        </row>
        <row r="154">
          <cell r="C154">
            <v>0</v>
          </cell>
          <cell r="D154">
            <v>0</v>
          </cell>
          <cell r="E154">
            <v>0</v>
          </cell>
          <cell r="F154">
            <v>0</v>
          </cell>
          <cell r="G154">
            <v>0</v>
          </cell>
          <cell r="H154">
            <v>0</v>
          </cell>
          <cell r="I154">
            <v>0</v>
          </cell>
          <cell r="J154">
            <v>0</v>
          </cell>
          <cell r="K154">
            <v>0</v>
          </cell>
          <cell r="L154">
            <v>0</v>
          </cell>
          <cell r="M154">
            <v>0</v>
          </cell>
          <cell r="N154">
            <v>0</v>
          </cell>
        </row>
        <row r="155">
          <cell r="C155">
            <v>0</v>
          </cell>
          <cell r="D155">
            <v>0</v>
          </cell>
          <cell r="E155">
            <v>0</v>
          </cell>
          <cell r="F155">
            <v>0</v>
          </cell>
          <cell r="G155">
            <v>0</v>
          </cell>
          <cell r="H155">
            <v>0</v>
          </cell>
          <cell r="I155">
            <v>0</v>
          </cell>
          <cell r="J155">
            <v>0</v>
          </cell>
          <cell r="K155">
            <v>0</v>
          </cell>
          <cell r="L155">
            <v>0</v>
          </cell>
          <cell r="M155">
            <v>0</v>
          </cell>
          <cell r="N155">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59">
          <cell r="C159">
            <v>0</v>
          </cell>
          <cell r="D159">
            <v>0</v>
          </cell>
          <cell r="E159">
            <v>0</v>
          </cell>
          <cell r="F159">
            <v>0</v>
          </cell>
          <cell r="G159">
            <v>0</v>
          </cell>
          <cell r="H159">
            <v>0</v>
          </cell>
          <cell r="I159">
            <v>0</v>
          </cell>
          <cell r="J159">
            <v>0</v>
          </cell>
          <cell r="K159">
            <v>0</v>
          </cell>
          <cell r="L159">
            <v>0</v>
          </cell>
          <cell r="M159">
            <v>0</v>
          </cell>
          <cell r="N159">
            <v>0</v>
          </cell>
        </row>
        <row r="160">
          <cell r="C160">
            <v>0</v>
          </cell>
          <cell r="D160">
            <v>0</v>
          </cell>
          <cell r="E160">
            <v>0</v>
          </cell>
          <cell r="F160">
            <v>0</v>
          </cell>
          <cell r="G160">
            <v>0</v>
          </cell>
          <cell r="H160">
            <v>0</v>
          </cell>
          <cell r="I160">
            <v>0</v>
          </cell>
          <cell r="J160">
            <v>0</v>
          </cell>
          <cell r="K160">
            <v>0</v>
          </cell>
          <cell r="L160">
            <v>0</v>
          </cell>
          <cell r="M160">
            <v>0</v>
          </cell>
          <cell r="N160">
            <v>0</v>
          </cell>
        </row>
        <row r="161">
          <cell r="C161">
            <v>0</v>
          </cell>
          <cell r="D161">
            <v>0</v>
          </cell>
          <cell r="E161">
            <v>0</v>
          </cell>
          <cell r="F161">
            <v>0</v>
          </cell>
          <cell r="G161">
            <v>0</v>
          </cell>
          <cell r="H161">
            <v>0</v>
          </cell>
          <cell r="I161">
            <v>0</v>
          </cell>
          <cell r="J161">
            <v>0</v>
          </cell>
          <cell r="K161">
            <v>0</v>
          </cell>
          <cell r="L161">
            <v>0</v>
          </cell>
          <cell r="M161">
            <v>0</v>
          </cell>
          <cell r="N161">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15.371460928652322</v>
          </cell>
          <cell r="J166">
            <v>14.753718951082819</v>
          </cell>
          <cell r="K166">
            <v>33.991106988924656</v>
          </cell>
          <cell r="L166">
            <v>17.514413177762538</v>
          </cell>
          <cell r="M166">
            <v>20.612985685071553</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15.371460928652322</v>
          </cell>
          <cell r="J168">
            <v>14.753718951082819</v>
          </cell>
          <cell r="K168">
            <v>33.991106988924656</v>
          </cell>
          <cell r="L168">
            <v>17.514413177762538</v>
          </cell>
          <cell r="M168">
            <v>20.612985685071553</v>
          </cell>
          <cell r="N168">
            <v>0</v>
          </cell>
        </row>
        <row r="171">
          <cell r="C171">
            <v>2.915541601255887</v>
          </cell>
          <cell r="D171">
            <v>1.1372767857142858</v>
          </cell>
          <cell r="E171">
            <v>96.387234042553175</v>
          </cell>
          <cell r="F171">
            <v>82.067929065223936</v>
          </cell>
          <cell r="G171">
            <v>24.455850487540612</v>
          </cell>
          <cell r="H171">
            <v>125.75799883653291</v>
          </cell>
          <cell r="I171">
            <v>26.038958097395238</v>
          </cell>
          <cell r="J171">
            <v>5.7222030028367792</v>
          </cell>
          <cell r="K171">
            <v>61.497463036717768</v>
          </cell>
          <cell r="L171">
            <v>41.281228551818806</v>
          </cell>
          <cell r="M171">
            <v>13.048466257668714</v>
          </cell>
          <cell r="N171">
            <v>0</v>
          </cell>
        </row>
        <row r="172">
          <cell r="C172">
            <v>2.915541601255887</v>
          </cell>
          <cell r="D172">
            <v>1.1372767857142858</v>
          </cell>
          <cell r="E172">
            <v>96.387234042553175</v>
          </cell>
          <cell r="F172">
            <v>82.067929065223936</v>
          </cell>
          <cell r="G172">
            <v>24.455850487540612</v>
          </cell>
          <cell r="H172">
            <v>125.75799883653291</v>
          </cell>
          <cell r="I172">
            <v>41.410419026047563</v>
          </cell>
          <cell r="J172">
            <v>20.475921953919599</v>
          </cell>
          <cell r="K172">
            <v>95.488570025642417</v>
          </cell>
          <cell r="L172">
            <v>58.795641729581348</v>
          </cell>
          <cell r="M172">
            <v>33.661451942740271</v>
          </cell>
          <cell r="N172">
            <v>0</v>
          </cell>
        </row>
        <row r="173">
          <cell r="C173">
            <v>0</v>
          </cell>
          <cell r="D173">
            <v>0</v>
          </cell>
          <cell r="E173">
            <v>0</v>
          </cell>
          <cell r="F173">
            <v>0</v>
          </cell>
          <cell r="G173">
            <v>0</v>
          </cell>
          <cell r="H173">
            <v>0</v>
          </cell>
          <cell r="I173">
            <v>0.28199801582104628</v>
          </cell>
          <cell r="J173">
            <v>0.20532752828145076</v>
          </cell>
          <cell r="K173">
            <v>0.5488386442086145</v>
          </cell>
          <cell r="L173">
            <v>0.32582418018443121</v>
          </cell>
          <cell r="M173">
            <v>0.39407965904833736</v>
          </cell>
          <cell r="N173">
            <v>0</v>
          </cell>
        </row>
        <row r="178">
          <cell r="C178">
            <v>10</v>
          </cell>
          <cell r="D178">
            <v>-1</v>
          </cell>
          <cell r="E178">
            <v>13</v>
          </cell>
          <cell r="F178">
            <v>7</v>
          </cell>
          <cell r="G178">
            <v>12</v>
          </cell>
          <cell r="H178">
            <v>16</v>
          </cell>
          <cell r="I178">
            <v>6</v>
          </cell>
          <cell r="J178">
            <v>-7</v>
          </cell>
          <cell r="K178">
            <v>9</v>
          </cell>
          <cell r="L178">
            <v>2</v>
          </cell>
          <cell r="M178">
            <v>2</v>
          </cell>
          <cell r="N178">
            <v>0</v>
          </cell>
        </row>
        <row r="179">
          <cell r="C179">
            <v>2</v>
          </cell>
          <cell r="D179">
            <v>-1</v>
          </cell>
          <cell r="E179">
            <v>6</v>
          </cell>
          <cell r="F179">
            <v>7</v>
          </cell>
          <cell r="G179">
            <v>1</v>
          </cell>
          <cell r="H179">
            <v>1</v>
          </cell>
          <cell r="I179">
            <v>0</v>
          </cell>
          <cell r="J179">
            <v>-6</v>
          </cell>
          <cell r="K179">
            <v>6</v>
          </cell>
          <cell r="L179">
            <v>2</v>
          </cell>
          <cell r="M179">
            <v>0</v>
          </cell>
          <cell r="N179">
            <v>0</v>
          </cell>
        </row>
        <row r="180">
          <cell r="C180">
            <v>1</v>
          </cell>
          <cell r="D180">
            <v>0</v>
          </cell>
          <cell r="E180">
            <v>0</v>
          </cell>
          <cell r="F180">
            <v>0</v>
          </cell>
          <cell r="G180">
            <v>0</v>
          </cell>
          <cell r="H180">
            <v>0</v>
          </cell>
          <cell r="I180">
            <v>0</v>
          </cell>
          <cell r="J180">
            <v>0</v>
          </cell>
          <cell r="K180">
            <v>-1</v>
          </cell>
          <cell r="L180">
            <v>0</v>
          </cell>
          <cell r="M180">
            <v>0</v>
          </cell>
          <cell r="N180">
            <v>0</v>
          </cell>
        </row>
        <row r="181">
          <cell r="C181">
            <v>7</v>
          </cell>
          <cell r="D181">
            <v>0</v>
          </cell>
          <cell r="E181">
            <v>7</v>
          </cell>
          <cell r="F181">
            <v>0</v>
          </cell>
          <cell r="G181">
            <v>11</v>
          </cell>
          <cell r="H181">
            <v>15</v>
          </cell>
          <cell r="I181">
            <v>6</v>
          </cell>
          <cell r="J181">
            <v>-1</v>
          </cell>
          <cell r="K181">
            <v>4</v>
          </cell>
          <cell r="L181">
            <v>0</v>
          </cell>
          <cell r="M181">
            <v>2</v>
          </cell>
          <cell r="N181">
            <v>0</v>
          </cell>
        </row>
        <row r="182">
          <cell r="C182">
            <v>3</v>
          </cell>
          <cell r="D182">
            <v>-1</v>
          </cell>
          <cell r="E182">
            <v>6</v>
          </cell>
          <cell r="F182">
            <v>7</v>
          </cell>
          <cell r="G182">
            <v>1</v>
          </cell>
          <cell r="H182">
            <v>1</v>
          </cell>
          <cell r="I182">
            <v>0</v>
          </cell>
          <cell r="J182">
            <v>-6</v>
          </cell>
          <cell r="K182">
            <v>5</v>
          </cell>
          <cell r="L182">
            <v>2</v>
          </cell>
          <cell r="M182">
            <v>0</v>
          </cell>
          <cell r="N182">
            <v>0</v>
          </cell>
        </row>
        <row r="183">
          <cell r="C183">
            <v>319.66666666666669</v>
          </cell>
          <cell r="D183">
            <v>0</v>
          </cell>
          <cell r="E183">
            <v>346.83333333333331</v>
          </cell>
          <cell r="F183">
            <v>358.14285714285717</v>
          </cell>
          <cell r="G183">
            <v>-206</v>
          </cell>
          <cell r="H183">
            <v>2706</v>
          </cell>
          <cell r="I183">
            <v>0</v>
          </cell>
          <cell r="J183">
            <v>0</v>
          </cell>
          <cell r="K183">
            <v>641</v>
          </cell>
          <cell r="L183">
            <v>-1678.5</v>
          </cell>
          <cell r="M183">
            <v>0</v>
          </cell>
          <cell r="N183">
            <v>0</v>
          </cell>
        </row>
        <row r="184">
          <cell r="C184">
            <v>319.66666666666669</v>
          </cell>
          <cell r="D184">
            <v>0</v>
          </cell>
          <cell r="E184">
            <v>346.83333333333331</v>
          </cell>
          <cell r="F184">
            <v>358.14285714285717</v>
          </cell>
          <cell r="G184">
            <v>-206</v>
          </cell>
          <cell r="H184">
            <v>2706</v>
          </cell>
          <cell r="I184">
            <v>0</v>
          </cell>
          <cell r="J184">
            <v>0</v>
          </cell>
          <cell r="K184">
            <v>641</v>
          </cell>
          <cell r="L184">
            <v>-1678.5</v>
          </cell>
          <cell r="M184">
            <v>0</v>
          </cell>
          <cell r="N184">
            <v>0</v>
          </cell>
        </row>
        <row r="185">
          <cell r="C185">
            <v>2.6020192307692307</v>
          </cell>
          <cell r="D185">
            <v>2.5102038834951461</v>
          </cell>
          <cell r="E185">
            <v>2.5827981651376146</v>
          </cell>
          <cell r="F185">
            <v>2.5278448275862062</v>
          </cell>
          <cell r="G185">
            <v>2.6643504273504277</v>
          </cell>
          <cell r="H185">
            <v>2.801474576271187</v>
          </cell>
          <cell r="I185">
            <v>3.5827796610169496</v>
          </cell>
          <cell r="J185">
            <v>3.642669642857141</v>
          </cell>
          <cell r="K185">
            <v>3.2033931623931626</v>
          </cell>
          <cell r="L185">
            <v>3.4243361344537822</v>
          </cell>
          <cell r="M185">
            <v>-2.7412352941176459</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9.823509615384614</v>
          </cell>
          <cell r="D187">
            <v>9.9668252427184481</v>
          </cell>
          <cell r="E187">
            <v>15.57911009174312</v>
          </cell>
          <cell r="F187">
            <v>15.108267241379313</v>
          </cell>
          <cell r="G187">
            <v>13.846316239316238</v>
          </cell>
          <cell r="H187">
            <v>17.294466101694923</v>
          </cell>
          <cell r="I187">
            <v>-1.6589491525423756</v>
          </cell>
          <cell r="J187">
            <v>12.40709821428571</v>
          </cell>
          <cell r="K187">
            <v>22.820957264957261</v>
          </cell>
          <cell r="L187">
            <v>20.825352941176469</v>
          </cell>
          <cell r="M187">
            <v>15.280100840336134</v>
          </cell>
          <cell r="N187">
            <v>0</v>
          </cell>
        </row>
        <row r="190">
          <cell r="C190">
            <v>0</v>
          </cell>
          <cell r="D190">
            <v>0</v>
          </cell>
          <cell r="E190">
            <v>0</v>
          </cell>
          <cell r="F190">
            <v>0</v>
          </cell>
          <cell r="G190">
            <v>0</v>
          </cell>
          <cell r="H190">
            <v>0</v>
          </cell>
          <cell r="I190">
            <v>0</v>
          </cell>
          <cell r="J190">
            <v>0</v>
          </cell>
          <cell r="K190">
            <v>0</v>
          </cell>
          <cell r="L190">
            <v>0</v>
          </cell>
          <cell r="M190">
            <v>0</v>
          </cell>
          <cell r="N190">
            <v>0</v>
          </cell>
        </row>
        <row r="191">
          <cell r="C191">
            <v>0</v>
          </cell>
          <cell r="D191">
            <v>0</v>
          </cell>
          <cell r="E191">
            <v>0</v>
          </cell>
          <cell r="F191">
            <v>0</v>
          </cell>
          <cell r="G191">
            <v>0</v>
          </cell>
          <cell r="H191">
            <v>0</v>
          </cell>
          <cell r="I191">
            <v>1</v>
          </cell>
          <cell r="J191">
            <v>0</v>
          </cell>
          <cell r="K191">
            <v>0</v>
          </cell>
          <cell r="L191">
            <v>0</v>
          </cell>
          <cell r="M191">
            <v>0</v>
          </cell>
          <cell r="N191">
            <v>0</v>
          </cell>
        </row>
        <row r="192">
          <cell r="C192">
            <v>0</v>
          </cell>
          <cell r="D192">
            <v>0</v>
          </cell>
          <cell r="E192">
            <v>1</v>
          </cell>
          <cell r="F192">
            <v>0</v>
          </cell>
          <cell r="G192">
            <v>0</v>
          </cell>
          <cell r="H192">
            <v>3</v>
          </cell>
          <cell r="I192">
            <v>11</v>
          </cell>
          <cell r="J192">
            <v>4</v>
          </cell>
          <cell r="K192">
            <v>2</v>
          </cell>
          <cell r="L192">
            <v>2</v>
          </cell>
          <cell r="M192">
            <v>2</v>
          </cell>
          <cell r="N192">
            <v>0</v>
          </cell>
        </row>
        <row r="193">
          <cell r="C193">
            <v>-7</v>
          </cell>
          <cell r="D193">
            <v>0</v>
          </cell>
          <cell r="E193">
            <v>-2</v>
          </cell>
          <cell r="F193">
            <v>0</v>
          </cell>
          <cell r="G193">
            <v>0</v>
          </cell>
          <cell r="H193">
            <v>0</v>
          </cell>
          <cell r="I193">
            <v>265</v>
          </cell>
          <cell r="J193">
            <v>34</v>
          </cell>
          <cell r="K193">
            <v>-19</v>
          </cell>
          <cell r="L193">
            <v>26</v>
          </cell>
          <cell r="M193">
            <v>9</v>
          </cell>
          <cell r="N193">
            <v>0</v>
          </cell>
        </row>
        <row r="194">
          <cell r="C194">
            <v>0</v>
          </cell>
          <cell r="D194">
            <v>0</v>
          </cell>
          <cell r="E194">
            <v>0</v>
          </cell>
          <cell r="F194">
            <v>0</v>
          </cell>
          <cell r="G194">
            <v>0</v>
          </cell>
          <cell r="H194">
            <v>0</v>
          </cell>
          <cell r="I194">
            <v>0</v>
          </cell>
          <cell r="J194">
            <v>0</v>
          </cell>
          <cell r="K194">
            <v>0</v>
          </cell>
          <cell r="L194">
            <v>0</v>
          </cell>
          <cell r="M194">
            <v>0</v>
          </cell>
          <cell r="N194">
            <v>0</v>
          </cell>
        </row>
        <row r="195">
          <cell r="C195">
            <v>0</v>
          </cell>
          <cell r="D195">
            <v>0</v>
          </cell>
          <cell r="E195">
            <v>0</v>
          </cell>
          <cell r="F195">
            <v>0</v>
          </cell>
          <cell r="G195">
            <v>0</v>
          </cell>
          <cell r="H195">
            <v>0</v>
          </cell>
          <cell r="I195">
            <v>0</v>
          </cell>
          <cell r="J195">
            <v>0</v>
          </cell>
          <cell r="K195">
            <v>0</v>
          </cell>
          <cell r="L195">
            <v>0</v>
          </cell>
          <cell r="M195">
            <v>0</v>
          </cell>
          <cell r="N195">
            <v>0</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0</v>
          </cell>
          <cell r="D197">
            <v>0</v>
          </cell>
          <cell r="E197">
            <v>1</v>
          </cell>
          <cell r="F197">
            <v>0</v>
          </cell>
          <cell r="G197">
            <v>0</v>
          </cell>
          <cell r="H197">
            <v>0</v>
          </cell>
          <cell r="I197">
            <v>0</v>
          </cell>
          <cell r="J197">
            <v>0</v>
          </cell>
          <cell r="K197">
            <v>0</v>
          </cell>
          <cell r="L197">
            <v>3</v>
          </cell>
          <cell r="M197">
            <v>2</v>
          </cell>
          <cell r="N197">
            <v>0</v>
          </cell>
        </row>
        <row r="198">
          <cell r="C198">
            <v>0</v>
          </cell>
          <cell r="D198">
            <v>0</v>
          </cell>
          <cell r="E198">
            <v>0</v>
          </cell>
          <cell r="F198">
            <v>0</v>
          </cell>
          <cell r="G198">
            <v>0</v>
          </cell>
          <cell r="H198">
            <v>0</v>
          </cell>
          <cell r="I198">
            <v>0</v>
          </cell>
          <cell r="J198">
            <v>0</v>
          </cell>
          <cell r="K198">
            <v>0</v>
          </cell>
          <cell r="L198">
            <v>0</v>
          </cell>
          <cell r="M198">
            <v>0</v>
          </cell>
          <cell r="N198">
            <v>0</v>
          </cell>
        </row>
        <row r="199">
          <cell r="C199">
            <v>0</v>
          </cell>
          <cell r="D199">
            <v>0</v>
          </cell>
          <cell r="E199">
            <v>0</v>
          </cell>
          <cell r="F199">
            <v>0</v>
          </cell>
          <cell r="G199">
            <v>0</v>
          </cell>
          <cell r="H199">
            <v>0</v>
          </cell>
          <cell r="I199">
            <v>0</v>
          </cell>
          <cell r="J199">
            <v>0</v>
          </cell>
          <cell r="K199">
            <v>0</v>
          </cell>
          <cell r="L199">
            <v>0</v>
          </cell>
          <cell r="M199">
            <v>0</v>
          </cell>
          <cell r="N199">
            <v>0</v>
          </cell>
        </row>
        <row r="200">
          <cell r="C200">
            <v>0</v>
          </cell>
          <cell r="D200">
            <v>0</v>
          </cell>
          <cell r="E200">
            <v>0</v>
          </cell>
          <cell r="F200">
            <v>0</v>
          </cell>
          <cell r="G200">
            <v>0</v>
          </cell>
          <cell r="H200">
            <v>0</v>
          </cell>
          <cell r="I200">
            <v>0</v>
          </cell>
          <cell r="J200">
            <v>0</v>
          </cell>
          <cell r="K200">
            <v>0</v>
          </cell>
          <cell r="L200">
            <v>0</v>
          </cell>
          <cell r="M200">
            <v>0</v>
          </cell>
          <cell r="N200">
            <v>0</v>
          </cell>
        </row>
        <row r="203">
          <cell r="C203">
            <v>0</v>
          </cell>
          <cell r="D203">
            <v>0</v>
          </cell>
          <cell r="E203">
            <v>2081</v>
          </cell>
          <cell r="F203">
            <v>0</v>
          </cell>
          <cell r="G203">
            <v>0</v>
          </cell>
          <cell r="H203">
            <v>902</v>
          </cell>
          <cell r="I203">
            <v>1896.6363636363637</v>
          </cell>
          <cell r="J203">
            <v>5818.5</v>
          </cell>
          <cell r="K203">
            <v>1602.5</v>
          </cell>
          <cell r="L203">
            <v>-1678.5</v>
          </cell>
          <cell r="M203">
            <v>-1268.5</v>
          </cell>
          <cell r="N203">
            <v>0</v>
          </cell>
        </row>
        <row r="204">
          <cell r="C204">
            <v>0</v>
          </cell>
          <cell r="D204">
            <v>0</v>
          </cell>
          <cell r="E204">
            <v>0</v>
          </cell>
          <cell r="F204">
            <v>0</v>
          </cell>
          <cell r="G204">
            <v>0</v>
          </cell>
          <cell r="H204">
            <v>0</v>
          </cell>
          <cell r="I204">
            <v>78.728301886792451</v>
          </cell>
          <cell r="J204">
            <v>684.52941176470586</v>
          </cell>
          <cell r="K204">
            <v>0</v>
          </cell>
          <cell r="L204">
            <v>-129.11538461538461</v>
          </cell>
          <cell r="M204">
            <v>-281.88888888888891</v>
          </cell>
          <cell r="N204">
            <v>0</v>
          </cell>
        </row>
        <row r="205">
          <cell r="C205">
            <v>1221.6199999999999</v>
          </cell>
          <cell r="D205">
            <v>361.86000000000007</v>
          </cell>
          <cell r="E205">
            <v>2784.7843137254904</v>
          </cell>
          <cell r="F205">
            <v>6245.0784313725489</v>
          </cell>
          <cell r="G205">
            <v>3960.8431372549026</v>
          </cell>
          <cell r="H205">
            <v>3743.5925925925926</v>
          </cell>
          <cell r="I205">
            <v>12068.661538461538</v>
          </cell>
          <cell r="J205">
            <v>6477.710144927536</v>
          </cell>
          <cell r="K205">
            <v>8201.8169014084542</v>
          </cell>
          <cell r="L205">
            <v>5138.1232876712284</v>
          </cell>
          <cell r="M205">
            <v>5405.1600000000026</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1221.6199999999999</v>
          </cell>
          <cell r="D207">
            <v>361.86000000000007</v>
          </cell>
          <cell r="E207">
            <v>2784.7843137254904</v>
          </cell>
          <cell r="F207">
            <v>6245.0784313725489</v>
          </cell>
          <cell r="G207">
            <v>3960.8431372549026</v>
          </cell>
          <cell r="H207">
            <v>3743.5925925925926</v>
          </cell>
          <cell r="I207">
            <v>12068.661538461538</v>
          </cell>
          <cell r="J207">
            <v>6477.710144927536</v>
          </cell>
          <cell r="K207">
            <v>8201.8169014084542</v>
          </cell>
          <cell r="L207">
            <v>5138.1232876712284</v>
          </cell>
          <cell r="M207">
            <v>5405.1600000000026</v>
          </cell>
          <cell r="N207">
            <v>0</v>
          </cell>
        </row>
        <row r="209">
          <cell r="C209">
            <v>2585.6869999999999</v>
          </cell>
          <cell r="D209">
            <v>605.49499999999989</v>
          </cell>
          <cell r="E209">
            <v>1501.3230000000003</v>
          </cell>
          <cell r="F209">
            <v>-4692.5050000000001</v>
          </cell>
          <cell r="G209">
            <v>0</v>
          </cell>
          <cell r="H209">
            <v>11541</v>
          </cell>
          <cell r="I209">
            <v>1916.4069999999992</v>
          </cell>
          <cell r="J209">
            <v>298.86700000000019</v>
          </cell>
          <cell r="K209">
            <v>1525.4060000000009</v>
          </cell>
          <cell r="L209">
            <v>355.96899999999914</v>
          </cell>
          <cell r="M209">
            <v>3391.7749999999996</v>
          </cell>
          <cell r="N209">
            <v>0</v>
          </cell>
        </row>
        <row r="210">
          <cell r="C210">
            <v>2696.2325338894684</v>
          </cell>
          <cell r="D210">
            <v>241.90771074710344</v>
          </cell>
          <cell r="E210">
            <v>721.44305622296986</v>
          </cell>
          <cell r="F210">
            <v>0</v>
          </cell>
          <cell r="G210">
            <v>0</v>
          </cell>
          <cell r="H210">
            <v>4264.9667405764967</v>
          </cell>
          <cell r="I210">
            <v>91.856732013612586</v>
          </cell>
          <cell r="J210">
            <v>12.841239150983938</v>
          </cell>
          <cell r="K210">
            <v>475.94570982839343</v>
          </cell>
          <cell r="L210">
            <v>-106.03783139708047</v>
          </cell>
          <cell r="M210">
            <v>-1336.9235317303901</v>
          </cell>
          <cell r="N210">
            <v>0</v>
          </cell>
        </row>
        <row r="211">
          <cell r="C211" t="str">
            <v>(not measurable)</v>
          </cell>
        </row>
        <row r="212">
          <cell r="C212" t="str">
            <v>(not measurable)</v>
          </cell>
        </row>
        <row r="213">
          <cell r="C213">
            <v>0</v>
          </cell>
          <cell r="D213">
            <v>0</v>
          </cell>
          <cell r="E213">
            <v>0</v>
          </cell>
          <cell r="F213">
            <v>0</v>
          </cell>
          <cell r="G213">
            <v>0</v>
          </cell>
          <cell r="H213">
            <v>0</v>
          </cell>
          <cell r="I213">
            <v>0</v>
          </cell>
          <cell r="J213">
            <v>0</v>
          </cell>
          <cell r="K213">
            <v>0</v>
          </cell>
          <cell r="L213">
            <v>0</v>
          </cell>
          <cell r="M213">
            <v>0</v>
          </cell>
          <cell r="N213">
            <v>0</v>
          </cell>
        </row>
        <row r="216">
          <cell r="C216">
            <v>96048</v>
          </cell>
          <cell r="D216">
            <v>-14264</v>
          </cell>
          <cell r="E216">
            <v>8358</v>
          </cell>
          <cell r="F216">
            <v>-90142</v>
          </cell>
          <cell r="G216">
            <v>0</v>
          </cell>
          <cell r="H216">
            <v>0</v>
          </cell>
          <cell r="I216">
            <v>0</v>
          </cell>
          <cell r="J216">
            <v>0</v>
          </cell>
          <cell r="K216">
            <v>0</v>
          </cell>
          <cell r="L216">
            <v>127348</v>
          </cell>
          <cell r="M216">
            <v>98107</v>
          </cell>
          <cell r="N216">
            <v>0</v>
          </cell>
        </row>
        <row r="217">
          <cell r="C217">
            <v>0</v>
          </cell>
          <cell r="D217">
            <v>0</v>
          </cell>
          <cell r="E217">
            <v>0</v>
          </cell>
          <cell r="F217">
            <v>0</v>
          </cell>
          <cell r="G217">
            <v>0</v>
          </cell>
          <cell r="H217">
            <v>0</v>
          </cell>
          <cell r="I217">
            <v>0</v>
          </cell>
          <cell r="J217">
            <v>0</v>
          </cell>
          <cell r="K217">
            <v>0</v>
          </cell>
          <cell r="L217">
            <v>0</v>
          </cell>
          <cell r="M217">
            <v>0</v>
          </cell>
          <cell r="N217">
            <v>0</v>
          </cell>
        </row>
        <row r="218">
          <cell r="C218">
            <v>96048</v>
          </cell>
          <cell r="D218">
            <v>-14264</v>
          </cell>
          <cell r="E218">
            <v>8358</v>
          </cell>
          <cell r="F218">
            <v>-90142</v>
          </cell>
          <cell r="G218">
            <v>0</v>
          </cell>
          <cell r="H218">
            <v>0</v>
          </cell>
          <cell r="I218">
            <v>0</v>
          </cell>
          <cell r="J218">
            <v>0</v>
          </cell>
          <cell r="K218">
            <v>0</v>
          </cell>
          <cell r="L218">
            <v>96827</v>
          </cell>
          <cell r="M218">
            <v>80464</v>
          </cell>
          <cell r="N218">
            <v>0</v>
          </cell>
        </row>
        <row r="219">
          <cell r="C219">
            <v>0</v>
          </cell>
          <cell r="D219">
            <v>0</v>
          </cell>
          <cell r="E219">
            <v>0</v>
          </cell>
          <cell r="F219">
            <v>0</v>
          </cell>
          <cell r="G219">
            <v>0</v>
          </cell>
          <cell r="H219">
            <v>0</v>
          </cell>
          <cell r="I219">
            <v>0</v>
          </cell>
          <cell r="J219">
            <v>0</v>
          </cell>
          <cell r="K219">
            <v>0</v>
          </cell>
          <cell r="L219">
            <v>30521</v>
          </cell>
          <cell r="M219">
            <v>17643</v>
          </cell>
          <cell r="N219">
            <v>0</v>
          </cell>
        </row>
        <row r="220">
          <cell r="C220">
            <v>1.7991907687696689</v>
          </cell>
          <cell r="D220">
            <v>-0.25522930198436128</v>
          </cell>
          <cell r="E220">
            <v>0.14418299751587083</v>
          </cell>
          <cell r="F220">
            <v>-1.490566349731294</v>
          </cell>
          <cell r="G220">
            <v>0</v>
          </cell>
          <cell r="H220">
            <v>0</v>
          </cell>
          <cell r="I220">
            <v>0</v>
          </cell>
          <cell r="J220">
            <v>0</v>
          </cell>
          <cell r="K220">
            <v>0</v>
          </cell>
          <cell r="L220">
            <v>1.1906133133881824</v>
          </cell>
          <cell r="M220">
            <v>0.93951524089520511</v>
          </cell>
          <cell r="N220">
            <v>0</v>
          </cell>
        </row>
        <row r="221">
          <cell r="C221">
            <v>1.7991907687696689</v>
          </cell>
          <cell r="D221">
            <v>-0.25522930198436128</v>
          </cell>
          <cell r="E221">
            <v>0.14418299751587083</v>
          </cell>
          <cell r="F221">
            <v>-1.490566349731294</v>
          </cell>
          <cell r="G221">
            <v>0</v>
          </cell>
          <cell r="H221">
            <v>0</v>
          </cell>
          <cell r="I221">
            <v>0</v>
          </cell>
          <cell r="J221">
            <v>0</v>
          </cell>
          <cell r="K221">
            <v>0</v>
          </cell>
          <cell r="L221">
            <v>1.9151667391906326</v>
          </cell>
          <cell r="M221">
            <v>1.6665769143141194</v>
          </cell>
          <cell r="N221">
            <v>0</v>
          </cell>
        </row>
        <row r="222">
          <cell r="C222">
            <v>0</v>
          </cell>
          <cell r="D222">
            <v>0</v>
          </cell>
          <cell r="E222">
            <v>0</v>
          </cell>
          <cell r="F222">
            <v>0</v>
          </cell>
          <cell r="G222">
            <v>0</v>
          </cell>
          <cell r="H222">
            <v>0</v>
          </cell>
          <cell r="I222">
            <v>0</v>
          </cell>
          <cell r="J222">
            <v>0</v>
          </cell>
          <cell r="K222">
            <v>0</v>
          </cell>
          <cell r="L222">
            <v>0.54113329314563319</v>
          </cell>
          <cell r="M222">
            <v>0.31425670620925511</v>
          </cell>
          <cell r="N222">
            <v>0</v>
          </cell>
        </row>
        <row r="223">
          <cell r="C223">
            <v>1.7991907687696689</v>
          </cell>
          <cell r="D223">
            <v>-0.25522930198436128</v>
          </cell>
          <cell r="E223">
            <v>0.14418299751587083</v>
          </cell>
          <cell r="F223">
            <v>-1.490566349731294</v>
          </cell>
          <cell r="G223">
            <v>0</v>
          </cell>
          <cell r="H223">
            <v>0</v>
          </cell>
          <cell r="I223">
            <v>0</v>
          </cell>
          <cell r="J223">
            <v>0</v>
          </cell>
          <cell r="K223">
            <v>0</v>
          </cell>
          <cell r="L223">
            <v>1.1906133133881824</v>
          </cell>
          <cell r="M223">
            <v>0.93951524089520511</v>
          </cell>
          <cell r="N223">
            <v>0</v>
          </cell>
        </row>
        <row r="225">
          <cell r="C225">
            <v>9.3800000000000008</v>
          </cell>
          <cell r="D225">
            <v>3.98</v>
          </cell>
          <cell r="E225">
            <v>0.72</v>
          </cell>
        </row>
        <row r="226">
          <cell r="C226">
            <v>0.06</v>
          </cell>
          <cell r="D226">
            <v>0.06</v>
          </cell>
          <cell r="E226">
            <v>0.03</v>
          </cell>
        </row>
        <row r="227">
          <cell r="C227">
            <v>42.45</v>
          </cell>
          <cell r="D227">
            <v>42.16</v>
          </cell>
          <cell r="E227">
            <v>43.21</v>
          </cell>
        </row>
        <row r="228">
          <cell r="C228">
            <v>-15</v>
          </cell>
          <cell r="D228">
            <v>0</v>
          </cell>
          <cell r="E228">
            <v>0</v>
          </cell>
          <cell r="F228">
            <v>0</v>
          </cell>
          <cell r="G228">
            <v>0</v>
          </cell>
          <cell r="H228">
            <v>0</v>
          </cell>
          <cell r="I228">
            <v>0</v>
          </cell>
          <cell r="J228">
            <v>0</v>
          </cell>
          <cell r="K228">
            <v>0</v>
          </cell>
          <cell r="L228">
            <v>0</v>
          </cell>
          <cell r="M228">
            <v>0</v>
          </cell>
          <cell r="N228">
            <v>0</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9631.4660000000003</v>
          </cell>
          <cell r="D233">
            <v>10301.492000000002</v>
          </cell>
          <cell r="E233">
            <v>11409.178</v>
          </cell>
          <cell r="F233">
            <v>0</v>
          </cell>
          <cell r="G233">
            <v>0</v>
          </cell>
          <cell r="H233">
            <v>13678.517</v>
          </cell>
          <cell r="I233">
            <v>18043.020000000004</v>
          </cell>
          <cell r="J233">
            <v>23195.351999999999</v>
          </cell>
          <cell r="K233">
            <v>18945.877</v>
          </cell>
          <cell r="L233">
            <v>18239.494000000006</v>
          </cell>
          <cell r="M233">
            <v>19039.066000000006</v>
          </cell>
          <cell r="N233">
            <v>0</v>
          </cell>
        </row>
        <row r="234">
          <cell r="C234">
            <v>182.05381394777385</v>
          </cell>
          <cell r="D234">
            <v>188.54942299420708</v>
          </cell>
          <cell r="E234">
            <v>200.41593254578194</v>
          </cell>
          <cell r="F234">
            <v>210</v>
          </cell>
          <cell r="G234">
            <v>210</v>
          </cell>
          <cell r="H234">
            <v>221.97457077017947</v>
          </cell>
          <cell r="I234">
            <v>245.7959445008276</v>
          </cell>
          <cell r="J234">
            <v>242.9468656716418</v>
          </cell>
          <cell r="K234">
            <v>174.27184966126876</v>
          </cell>
          <cell r="L234">
            <v>167.89162221496065</v>
          </cell>
          <cell r="M234">
            <v>180.13810003642681</v>
          </cell>
          <cell r="N234">
            <v>0</v>
          </cell>
        </row>
        <row r="237">
          <cell r="C237">
            <v>6164.1382400000002</v>
          </cell>
          <cell r="D237">
            <v>6592.9548800000011</v>
          </cell>
          <cell r="E237">
            <v>7301.8739200000018</v>
          </cell>
          <cell r="F237">
            <v>0</v>
          </cell>
          <cell r="G237">
            <v>0</v>
          </cell>
          <cell r="H237">
            <v>8632.4529999999995</v>
          </cell>
          <cell r="I237">
            <v>10489.591000000002</v>
          </cell>
          <cell r="J237">
            <v>10227.322</v>
          </cell>
          <cell r="K237">
            <v>8073.9510000000009</v>
          </cell>
          <cell r="L237">
            <v>7139.3340000000026</v>
          </cell>
          <cell r="M237">
            <v>8195.1470000000045</v>
          </cell>
          <cell r="N237">
            <v>0</v>
          </cell>
        </row>
        <row r="238">
          <cell r="C238">
            <v>6164.1382400000002</v>
          </cell>
          <cell r="D238">
            <v>6592.9548800000011</v>
          </cell>
          <cell r="E238">
            <v>7301.8739200000018</v>
          </cell>
          <cell r="F238">
            <v>0</v>
          </cell>
          <cell r="G238">
            <v>0</v>
          </cell>
          <cell r="H238">
            <v>8632.4529999999995</v>
          </cell>
          <cell r="I238">
            <v>10489.591000000002</v>
          </cell>
          <cell r="J238">
            <v>10227.322</v>
          </cell>
          <cell r="K238">
            <v>8073.9510000000009</v>
          </cell>
          <cell r="L238">
            <v>7139.3340000000026</v>
          </cell>
          <cell r="M238">
            <v>8195.1470000000045</v>
          </cell>
          <cell r="N238">
            <v>0</v>
          </cell>
        </row>
        <row r="239">
          <cell r="C239">
            <v>0</v>
          </cell>
          <cell r="D239">
            <v>0</v>
          </cell>
          <cell r="E239">
            <v>0</v>
          </cell>
          <cell r="F239">
            <v>0</v>
          </cell>
          <cell r="G239">
            <v>0</v>
          </cell>
          <cell r="H239">
            <v>0</v>
          </cell>
          <cell r="I239">
            <v>0</v>
          </cell>
          <cell r="J239">
            <v>0</v>
          </cell>
          <cell r="K239">
            <v>0</v>
          </cell>
          <cell r="L239">
            <v>0</v>
          </cell>
          <cell r="M239">
            <v>0</v>
          </cell>
          <cell r="N239">
            <v>0</v>
          </cell>
        </row>
        <row r="240">
          <cell r="C240">
            <v>0</v>
          </cell>
          <cell r="D240">
            <v>0</v>
          </cell>
          <cell r="E240">
            <v>0</v>
          </cell>
          <cell r="F240">
            <v>0</v>
          </cell>
          <cell r="G240">
            <v>0</v>
          </cell>
          <cell r="H240">
            <v>0</v>
          </cell>
          <cell r="I240">
            <v>0</v>
          </cell>
          <cell r="J240">
            <v>0</v>
          </cell>
          <cell r="K240">
            <v>0</v>
          </cell>
          <cell r="L240">
            <v>0</v>
          </cell>
          <cell r="M240">
            <v>0</v>
          </cell>
          <cell r="N240">
            <v>0</v>
          </cell>
        </row>
        <row r="241">
          <cell r="C241">
            <v>0</v>
          </cell>
          <cell r="D241">
            <v>0</v>
          </cell>
          <cell r="E241">
            <v>0</v>
          </cell>
          <cell r="F241">
            <v>0</v>
          </cell>
          <cell r="G241">
            <v>0</v>
          </cell>
          <cell r="H241">
            <v>0</v>
          </cell>
          <cell r="I241">
            <v>0</v>
          </cell>
          <cell r="J241">
            <v>0</v>
          </cell>
          <cell r="K241">
            <v>0</v>
          </cell>
          <cell r="L241">
            <v>0</v>
          </cell>
          <cell r="M241">
            <v>0</v>
          </cell>
          <cell r="N241">
            <v>0</v>
          </cell>
        </row>
        <row r="242">
          <cell r="C242">
            <v>116.51444092657525</v>
          </cell>
          <cell r="D242">
            <v>120.67163071629254</v>
          </cell>
          <cell r="E242">
            <v>128.26619682930047</v>
          </cell>
          <cell r="F242">
            <v>0</v>
          </cell>
          <cell r="G242">
            <v>0</v>
          </cell>
          <cell r="H242">
            <v>140.08719288565771</v>
          </cell>
          <cell r="I242">
            <v>173.17128777435681</v>
          </cell>
          <cell r="J242">
            <v>181.67210523043582</v>
          </cell>
          <cell r="K242">
            <v>151.81736301756234</v>
          </cell>
          <cell r="L242">
            <v>139.30000097558127</v>
          </cell>
          <cell r="M242">
            <v>165.828205465454</v>
          </cell>
          <cell r="N242">
            <v>0</v>
          </cell>
        </row>
        <row r="245">
          <cell r="C245">
            <v>0</v>
          </cell>
          <cell r="D245">
            <v>0</v>
          </cell>
          <cell r="E245">
            <v>0</v>
          </cell>
          <cell r="F245">
            <v>0</v>
          </cell>
          <cell r="G245">
            <v>0</v>
          </cell>
          <cell r="H245">
            <v>0</v>
          </cell>
          <cell r="I245">
            <v>0</v>
          </cell>
          <cell r="J245">
            <v>3279.9090000000001</v>
          </cell>
          <cell r="K245">
            <v>3114.4940000000001</v>
          </cell>
          <cell r="L245">
            <v>3478.3829999999998</v>
          </cell>
          <cell r="M245">
            <v>3287.7180000000008</v>
          </cell>
          <cell r="N245">
            <v>0</v>
          </cell>
        </row>
        <row r="246">
          <cell r="C246">
            <v>0</v>
          </cell>
          <cell r="D246">
            <v>0</v>
          </cell>
          <cell r="E246">
            <v>0</v>
          </cell>
          <cell r="F246">
            <v>0</v>
          </cell>
          <cell r="G246">
            <v>0</v>
          </cell>
          <cell r="H246">
            <v>0</v>
          </cell>
          <cell r="I246">
            <v>0</v>
          </cell>
          <cell r="J246">
            <v>3279.9090000000001</v>
          </cell>
          <cell r="K246">
            <v>3114.4940000000001</v>
          </cell>
          <cell r="L246">
            <v>3478.3829999999998</v>
          </cell>
          <cell r="M246">
            <v>3287.7180000000008</v>
          </cell>
          <cell r="N246">
            <v>0</v>
          </cell>
        </row>
        <row r="247">
          <cell r="C247">
            <v>0</v>
          </cell>
          <cell r="D247">
            <v>0</v>
          </cell>
          <cell r="E247">
            <v>0</v>
          </cell>
          <cell r="F247">
            <v>0</v>
          </cell>
          <cell r="G247">
            <v>0</v>
          </cell>
          <cell r="H247">
            <v>0</v>
          </cell>
          <cell r="I247">
            <v>0</v>
          </cell>
          <cell r="J247">
            <v>0</v>
          </cell>
          <cell r="K247">
            <v>0</v>
          </cell>
          <cell r="L247">
            <v>0</v>
          </cell>
          <cell r="M247">
            <v>0</v>
          </cell>
          <cell r="N247">
            <v>0</v>
          </cell>
        </row>
        <row r="248">
          <cell r="C248">
            <v>0</v>
          </cell>
          <cell r="D248">
            <v>0</v>
          </cell>
          <cell r="E248">
            <v>0</v>
          </cell>
          <cell r="F248">
            <v>0</v>
          </cell>
          <cell r="G248">
            <v>0</v>
          </cell>
          <cell r="H248">
            <v>0</v>
          </cell>
          <cell r="I248">
            <v>0</v>
          </cell>
          <cell r="J248">
            <v>0</v>
          </cell>
          <cell r="K248">
            <v>0</v>
          </cell>
          <cell r="L248">
            <v>0</v>
          </cell>
          <cell r="M248">
            <v>0</v>
          </cell>
          <cell r="N248">
            <v>0</v>
          </cell>
        </row>
        <row r="249">
          <cell r="C249">
            <v>0</v>
          </cell>
          <cell r="D249">
            <v>0</v>
          </cell>
          <cell r="E249">
            <v>0</v>
          </cell>
          <cell r="F249">
            <v>0</v>
          </cell>
          <cell r="G249">
            <v>0</v>
          </cell>
          <cell r="H249">
            <v>0</v>
          </cell>
          <cell r="I249">
            <v>0</v>
          </cell>
          <cell r="J249">
            <v>0</v>
          </cell>
          <cell r="K249">
            <v>0</v>
          </cell>
          <cell r="L249">
            <v>0</v>
          </cell>
          <cell r="M249">
            <v>0</v>
          </cell>
          <cell r="N249">
            <v>0</v>
          </cell>
        </row>
        <row r="250">
          <cell r="C250">
            <v>0</v>
          </cell>
          <cell r="D250">
            <v>0</v>
          </cell>
          <cell r="E250">
            <v>0</v>
          </cell>
          <cell r="F250">
            <v>0</v>
          </cell>
          <cell r="G250">
            <v>0</v>
          </cell>
          <cell r="H250">
            <v>0</v>
          </cell>
          <cell r="I250">
            <v>0</v>
          </cell>
          <cell r="J250">
            <v>83.714927449303843</v>
          </cell>
          <cell r="K250">
            <v>56.084166929275646</v>
          </cell>
          <cell r="L250">
            <v>60.612734591457993</v>
          </cell>
          <cell r="M250">
            <v>58.425469149843636</v>
          </cell>
          <cell r="N250">
            <v>0</v>
          </cell>
        </row>
        <row r="253">
          <cell r="C253">
            <v>6164.1382400000002</v>
          </cell>
          <cell r="D253">
            <v>6592.9548800000011</v>
          </cell>
          <cell r="E253">
            <v>7301.8739200000018</v>
          </cell>
          <cell r="F253">
            <v>0</v>
          </cell>
          <cell r="G253">
            <v>0</v>
          </cell>
          <cell r="H253">
            <v>8632.4529999999995</v>
          </cell>
          <cell r="I253">
            <v>10489.591000000002</v>
          </cell>
          <cell r="J253">
            <v>13507.231</v>
          </cell>
          <cell r="K253">
            <v>11188.445000000002</v>
          </cell>
          <cell r="L253">
            <v>10617.717000000002</v>
          </cell>
          <cell r="M253">
            <v>11482.865000000005</v>
          </cell>
          <cell r="N253">
            <v>0</v>
          </cell>
        </row>
        <row r="254">
          <cell r="C254">
            <v>6164.1382400000002</v>
          </cell>
          <cell r="D254">
            <v>6592.9548800000011</v>
          </cell>
          <cell r="E254">
            <v>7301.8739200000018</v>
          </cell>
          <cell r="F254">
            <v>0</v>
          </cell>
          <cell r="G254">
            <v>0</v>
          </cell>
          <cell r="H254">
            <v>8632.4529999999995</v>
          </cell>
          <cell r="I254">
            <v>10489.591000000002</v>
          </cell>
          <cell r="J254">
            <v>13507.231</v>
          </cell>
          <cell r="K254">
            <v>11188.445000000002</v>
          </cell>
          <cell r="L254">
            <v>10617.717000000002</v>
          </cell>
          <cell r="M254">
            <v>11482.865000000005</v>
          </cell>
          <cell r="N254">
            <v>0</v>
          </cell>
        </row>
        <row r="255">
          <cell r="C255">
            <v>0</v>
          </cell>
          <cell r="D255">
            <v>0</v>
          </cell>
          <cell r="E255">
            <v>0</v>
          </cell>
          <cell r="F255">
            <v>0</v>
          </cell>
          <cell r="G255">
            <v>0</v>
          </cell>
          <cell r="H255">
            <v>0</v>
          </cell>
          <cell r="I255">
            <v>0</v>
          </cell>
          <cell r="J255">
            <v>0</v>
          </cell>
          <cell r="K255">
            <v>0</v>
          </cell>
          <cell r="L255">
            <v>0</v>
          </cell>
          <cell r="M255">
            <v>0</v>
          </cell>
          <cell r="N255">
            <v>0</v>
          </cell>
        </row>
        <row r="256">
          <cell r="C256">
            <v>0</v>
          </cell>
          <cell r="D256">
            <v>0</v>
          </cell>
          <cell r="E256">
            <v>0</v>
          </cell>
          <cell r="F256">
            <v>0</v>
          </cell>
          <cell r="G256">
            <v>0</v>
          </cell>
          <cell r="H256">
            <v>0</v>
          </cell>
          <cell r="I256">
            <v>0</v>
          </cell>
          <cell r="J256">
            <v>0</v>
          </cell>
          <cell r="K256">
            <v>0</v>
          </cell>
          <cell r="L256">
            <v>0</v>
          </cell>
          <cell r="M256">
            <v>0</v>
          </cell>
          <cell r="N256">
            <v>0</v>
          </cell>
        </row>
        <row r="257">
          <cell r="C257">
            <v>0</v>
          </cell>
          <cell r="D257">
            <v>0</v>
          </cell>
          <cell r="E257">
            <v>0</v>
          </cell>
          <cell r="F257">
            <v>0</v>
          </cell>
          <cell r="G257">
            <v>0</v>
          </cell>
          <cell r="H257">
            <v>0</v>
          </cell>
          <cell r="I257">
            <v>0</v>
          </cell>
          <cell r="J257">
            <v>0</v>
          </cell>
          <cell r="K257">
            <v>0</v>
          </cell>
          <cell r="L257">
            <v>0</v>
          </cell>
          <cell r="M257">
            <v>0</v>
          </cell>
          <cell r="N257">
            <v>0</v>
          </cell>
        </row>
        <row r="258">
          <cell r="C258">
            <v>116.51444092657525</v>
          </cell>
          <cell r="D258">
            <v>120.67163071629254</v>
          </cell>
          <cell r="E258">
            <v>128.26619682930047</v>
          </cell>
          <cell r="F258">
            <v>0</v>
          </cell>
          <cell r="G258">
            <v>0</v>
          </cell>
          <cell r="H258">
            <v>140.08719288565771</v>
          </cell>
          <cell r="I258">
            <v>142.89730473459437</v>
          </cell>
          <cell r="J258">
            <v>141.47400890285414</v>
          </cell>
          <cell r="K258">
            <v>102.91584839188886</v>
          </cell>
          <cell r="L258">
            <v>97.734385139706475</v>
          </cell>
          <cell r="M258">
            <v>108.64511337240937</v>
          </cell>
          <cell r="N258">
            <v>0</v>
          </cell>
        </row>
        <row r="261">
          <cell r="C261">
            <v>3467.3277600000001</v>
          </cell>
          <cell r="D261">
            <v>3708.53712</v>
          </cell>
          <cell r="E261">
            <v>4107.304079999999</v>
          </cell>
          <cell r="F261">
            <v>0</v>
          </cell>
          <cell r="G261">
            <v>0</v>
          </cell>
          <cell r="H261">
            <v>5046.0640000000003</v>
          </cell>
          <cell r="I261">
            <v>7553.4290000000001</v>
          </cell>
          <cell r="J261">
            <v>9688.121000000001</v>
          </cell>
          <cell r="K261">
            <v>7757.4320000000007</v>
          </cell>
          <cell r="L261">
            <v>7621.7770000000019</v>
          </cell>
          <cell r="M261">
            <v>7556.2010000000009</v>
          </cell>
          <cell r="N261">
            <v>0</v>
          </cell>
        </row>
        <row r="262">
          <cell r="C262">
            <v>0.36</v>
          </cell>
          <cell r="D262">
            <v>0.35999999999999993</v>
          </cell>
          <cell r="E262">
            <v>0.35999999999999993</v>
          </cell>
          <cell r="F262">
            <v>0</v>
          </cell>
          <cell r="G262">
            <v>0</v>
          </cell>
          <cell r="H262">
            <v>0.36890431908663784</v>
          </cell>
          <cell r="I262">
            <v>0.41863440820882525</v>
          </cell>
          <cell r="J262">
            <v>0.41767510145998221</v>
          </cell>
          <cell r="K262">
            <v>0.40945225180127587</v>
          </cell>
          <cell r="L262">
            <v>0.41787217342761807</v>
          </cell>
          <cell r="M262">
            <v>0.39687876495622204</v>
          </cell>
          <cell r="N262">
            <v>0</v>
          </cell>
        </row>
        <row r="263">
          <cell r="C263">
            <v>3467.3277600000001</v>
          </cell>
          <cell r="D263">
            <v>3708.53712</v>
          </cell>
          <cell r="E263">
            <v>4107.304079999999</v>
          </cell>
          <cell r="F263">
            <v>0</v>
          </cell>
          <cell r="G263">
            <v>0</v>
          </cell>
          <cell r="H263">
            <v>5046.0640000000003</v>
          </cell>
          <cell r="I263">
            <v>7553.4290000000001</v>
          </cell>
          <cell r="J263">
            <v>9688.121000000001</v>
          </cell>
          <cell r="K263">
            <v>7757.4320000000007</v>
          </cell>
          <cell r="L263">
            <v>7621.7770000000019</v>
          </cell>
          <cell r="M263">
            <v>7556.2010000000009</v>
          </cell>
          <cell r="N263">
            <v>0</v>
          </cell>
        </row>
        <row r="264">
          <cell r="C264">
            <v>0</v>
          </cell>
          <cell r="D264">
            <v>0</v>
          </cell>
          <cell r="E264">
            <v>0</v>
          </cell>
          <cell r="F264">
            <v>0</v>
          </cell>
          <cell r="G264">
            <v>0</v>
          </cell>
          <cell r="H264">
            <v>0</v>
          </cell>
          <cell r="I264">
            <v>0</v>
          </cell>
          <cell r="J264">
            <v>0</v>
          </cell>
          <cell r="K264">
            <v>0</v>
          </cell>
          <cell r="L264">
            <v>0</v>
          </cell>
          <cell r="M264">
            <v>0</v>
          </cell>
          <cell r="N264">
            <v>0</v>
          </cell>
        </row>
        <row r="265">
          <cell r="C265">
            <v>0</v>
          </cell>
          <cell r="D265">
            <v>0</v>
          </cell>
          <cell r="E265">
            <v>0</v>
          </cell>
          <cell r="F265">
            <v>0</v>
          </cell>
          <cell r="G265">
            <v>0</v>
          </cell>
          <cell r="H265">
            <v>0</v>
          </cell>
          <cell r="I265">
            <v>0</v>
          </cell>
          <cell r="J265">
            <v>0</v>
          </cell>
          <cell r="K265">
            <v>0</v>
          </cell>
          <cell r="L265">
            <v>0</v>
          </cell>
          <cell r="M265">
            <v>0</v>
          </cell>
          <cell r="N265">
            <v>0</v>
          </cell>
        </row>
        <row r="266">
          <cell r="C266">
            <v>65.539373021198585</v>
          </cell>
          <cell r="D266">
            <v>67.877792277914551</v>
          </cell>
          <cell r="E266">
            <v>72.149735716481473</v>
          </cell>
          <cell r="F266">
            <v>0</v>
          </cell>
          <cell r="G266">
            <v>0</v>
          </cell>
          <cell r="H266">
            <v>81.887377884521769</v>
          </cell>
          <cell r="I266">
            <v>102.89863976623323</v>
          </cell>
          <cell r="J266">
            <v>101.47285676878766</v>
          </cell>
          <cell r="K266">
            <v>71.356001269379902</v>
          </cell>
          <cell r="L266">
            <v>70.157237075254187</v>
          </cell>
          <cell r="M266">
            <v>71.492986664017451</v>
          </cell>
          <cell r="N266">
            <v>0</v>
          </cell>
        </row>
        <row r="269">
          <cell r="C269">
            <v>0</v>
          </cell>
          <cell r="D269">
            <v>0</v>
          </cell>
          <cell r="E269">
            <v>0</v>
          </cell>
          <cell r="F269">
            <v>0</v>
          </cell>
          <cell r="G269">
            <v>0</v>
          </cell>
          <cell r="H269">
            <v>0</v>
          </cell>
          <cell r="I269">
            <v>0</v>
          </cell>
          <cell r="J269">
            <v>0</v>
          </cell>
          <cell r="K269">
            <v>0</v>
          </cell>
          <cell r="L269">
            <v>0</v>
          </cell>
          <cell r="M269">
            <v>0</v>
          </cell>
          <cell r="N269">
            <v>0</v>
          </cell>
        </row>
        <row r="270">
          <cell r="C270">
            <v>0</v>
          </cell>
          <cell r="D270">
            <v>0</v>
          </cell>
          <cell r="E270">
            <v>0</v>
          </cell>
          <cell r="F270">
            <v>0</v>
          </cell>
          <cell r="G270">
            <v>0</v>
          </cell>
          <cell r="H270">
            <v>0</v>
          </cell>
          <cell r="I270">
            <v>0</v>
          </cell>
          <cell r="J270">
            <v>0</v>
          </cell>
          <cell r="K270">
            <v>0</v>
          </cell>
          <cell r="L270">
            <v>0</v>
          </cell>
          <cell r="M270">
            <v>0</v>
          </cell>
          <cell r="N270">
            <v>0</v>
          </cell>
        </row>
        <row r="271">
          <cell r="C271">
            <v>0</v>
          </cell>
          <cell r="D271">
            <v>0</v>
          </cell>
          <cell r="E271">
            <v>0</v>
          </cell>
          <cell r="F271">
            <v>0</v>
          </cell>
          <cell r="G271">
            <v>0</v>
          </cell>
          <cell r="H271">
            <v>0</v>
          </cell>
          <cell r="I271">
            <v>0</v>
          </cell>
          <cell r="J271">
            <v>0</v>
          </cell>
          <cell r="K271">
            <v>0</v>
          </cell>
          <cell r="L271">
            <v>0</v>
          </cell>
          <cell r="M271">
            <v>0</v>
          </cell>
          <cell r="N271">
            <v>0</v>
          </cell>
        </row>
        <row r="272">
          <cell r="C272">
            <v>0</v>
          </cell>
          <cell r="D272">
            <v>0</v>
          </cell>
          <cell r="E272">
            <v>0</v>
          </cell>
          <cell r="F272">
            <v>0</v>
          </cell>
          <cell r="G272">
            <v>0</v>
          </cell>
          <cell r="H272">
            <v>0</v>
          </cell>
          <cell r="I272">
            <v>0</v>
          </cell>
          <cell r="J272">
            <v>0</v>
          </cell>
          <cell r="K272">
            <v>0</v>
          </cell>
          <cell r="L272">
            <v>0</v>
          </cell>
          <cell r="M272">
            <v>0</v>
          </cell>
          <cell r="N272">
            <v>0</v>
          </cell>
        </row>
        <row r="275">
          <cell r="C275">
            <v>0</v>
          </cell>
          <cell r="D275">
            <v>0</v>
          </cell>
          <cell r="E275">
            <v>0</v>
          </cell>
          <cell r="F275">
            <v>0</v>
          </cell>
          <cell r="G275">
            <v>0</v>
          </cell>
          <cell r="H275">
            <v>0</v>
          </cell>
          <cell r="I275">
            <v>0</v>
          </cell>
          <cell r="J275">
            <v>2493</v>
          </cell>
          <cell r="K275">
            <v>2837</v>
          </cell>
          <cell r="L275">
            <v>3156</v>
          </cell>
          <cell r="M275">
            <v>2862</v>
          </cell>
          <cell r="N275">
            <v>0</v>
          </cell>
        </row>
        <row r="276">
          <cell r="C276">
            <v>0</v>
          </cell>
          <cell r="D276">
            <v>0</v>
          </cell>
          <cell r="E276">
            <v>0</v>
          </cell>
          <cell r="F276">
            <v>0</v>
          </cell>
          <cell r="G276">
            <v>0</v>
          </cell>
          <cell r="H276">
            <v>0</v>
          </cell>
          <cell r="I276">
            <v>0</v>
          </cell>
          <cell r="J276">
            <v>2493</v>
          </cell>
          <cell r="K276">
            <v>2837</v>
          </cell>
          <cell r="L276">
            <v>3156</v>
          </cell>
          <cell r="M276">
            <v>2862</v>
          </cell>
          <cell r="N276">
            <v>0</v>
          </cell>
        </row>
        <row r="277">
          <cell r="C277">
            <v>0</v>
          </cell>
          <cell r="D277">
            <v>0</v>
          </cell>
          <cell r="E277">
            <v>0</v>
          </cell>
          <cell r="F277">
            <v>0</v>
          </cell>
          <cell r="G277">
            <v>0</v>
          </cell>
          <cell r="H277">
            <v>0</v>
          </cell>
          <cell r="I277">
            <v>0</v>
          </cell>
          <cell r="J277">
            <v>0</v>
          </cell>
          <cell r="K277">
            <v>0</v>
          </cell>
          <cell r="L277">
            <v>0</v>
          </cell>
          <cell r="M277">
            <v>0</v>
          </cell>
          <cell r="N277">
            <v>0</v>
          </cell>
        </row>
        <row r="278">
          <cell r="C278">
            <v>0</v>
          </cell>
          <cell r="D278">
            <v>0</v>
          </cell>
          <cell r="E278">
            <v>0</v>
          </cell>
          <cell r="F278">
            <v>0</v>
          </cell>
          <cell r="G278">
            <v>0</v>
          </cell>
          <cell r="H278">
            <v>0</v>
          </cell>
          <cell r="I278">
            <v>0</v>
          </cell>
          <cell r="J278">
            <v>0</v>
          </cell>
          <cell r="K278">
            <v>0</v>
          </cell>
          <cell r="L278">
            <v>0</v>
          </cell>
          <cell r="M278">
            <v>0</v>
          </cell>
          <cell r="N278">
            <v>0</v>
          </cell>
        </row>
        <row r="279">
          <cell r="C279">
            <v>0</v>
          </cell>
          <cell r="D279">
            <v>0</v>
          </cell>
          <cell r="E279">
            <v>0</v>
          </cell>
          <cell r="F279">
            <v>0</v>
          </cell>
          <cell r="G279">
            <v>0</v>
          </cell>
          <cell r="H279">
            <v>0</v>
          </cell>
          <cell r="I279">
            <v>0</v>
          </cell>
          <cell r="J279">
            <v>26.111547525530245</v>
          </cell>
          <cell r="K279">
            <v>26.095874975279287</v>
          </cell>
          <cell r="L279">
            <v>29.050474739618092</v>
          </cell>
          <cell r="M279">
            <v>27.078809554221483</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4">
          <cell r="C284">
            <v>0</v>
          </cell>
          <cell r="D284">
            <v>0</v>
          </cell>
          <cell r="E284">
            <v>0</v>
          </cell>
          <cell r="F284">
            <v>0</v>
          </cell>
          <cell r="G284">
            <v>0</v>
          </cell>
          <cell r="H284">
            <v>0</v>
          </cell>
          <cell r="I284">
            <v>0</v>
          </cell>
          <cell r="J284">
            <v>0</v>
          </cell>
          <cell r="K284">
            <v>0</v>
          </cell>
          <cell r="L284">
            <v>0</v>
          </cell>
          <cell r="M284">
            <v>0</v>
          </cell>
          <cell r="N284">
            <v>0</v>
          </cell>
        </row>
        <row r="298">
          <cell r="C298">
            <v>49.965000000000003</v>
          </cell>
          <cell r="D298">
            <v>55.67</v>
          </cell>
          <cell r="E298">
            <v>47.50500000000001</v>
          </cell>
          <cell r="F298">
            <v>57.664999999999992</v>
          </cell>
          <cell r="G298">
            <v>56.599999999999966</v>
          </cell>
          <cell r="H298">
            <v>65.350000000000023</v>
          </cell>
          <cell r="I298">
            <v>-23.499000000000024</v>
          </cell>
          <cell r="J298">
            <v>16.050000000000011</v>
          </cell>
          <cell r="K298">
            <v>14.761000000000024</v>
          </cell>
          <cell r="L298">
            <v>9.7699999999999818</v>
          </cell>
          <cell r="M298">
            <v>5.4549999999999841</v>
          </cell>
          <cell r="N298">
            <v>0</v>
          </cell>
        </row>
        <row r="299">
          <cell r="C299">
            <v>563.04999999999995</v>
          </cell>
          <cell r="D299">
            <v>608.19100000000003</v>
          </cell>
          <cell r="E299">
            <v>663.23399999999992</v>
          </cell>
          <cell r="F299">
            <v>699.83899999999994</v>
          </cell>
          <cell r="G299">
            <v>712.42700000000013</v>
          </cell>
          <cell r="H299">
            <v>717.67500000000018</v>
          </cell>
          <cell r="I299">
            <v>96.733999999999924</v>
          </cell>
          <cell r="J299">
            <v>405.90000000000009</v>
          </cell>
          <cell r="K299">
            <v>406.09699999999975</v>
          </cell>
          <cell r="L299">
            <v>321.01000000000022</v>
          </cell>
          <cell r="M299">
            <v>499.38599999999951</v>
          </cell>
          <cell r="N299">
            <v>0</v>
          </cell>
        </row>
        <row r="300">
          <cell r="C300">
            <v>3485.8710000000001</v>
          </cell>
          <cell r="D300">
            <v>3394.7089999999998</v>
          </cell>
          <cell r="E300">
            <v>3642.6180000000004</v>
          </cell>
          <cell r="F300">
            <v>3878.982</v>
          </cell>
          <cell r="G300">
            <v>3919.1589999999997</v>
          </cell>
          <cell r="H300">
            <v>4136.6450000000004</v>
          </cell>
          <cell r="I300">
            <v>3337.5050000000006</v>
          </cell>
          <cell r="J300">
            <v>4752.6179999999986</v>
          </cell>
          <cell r="K300">
            <v>4540.2130000000016</v>
          </cell>
          <cell r="L300">
            <v>4856.7519999999986</v>
          </cell>
          <cell r="M300">
            <v>3791.0620000000026</v>
          </cell>
          <cell r="N300">
            <v>0</v>
          </cell>
        </row>
        <row r="301">
          <cell r="C301">
            <v>0</v>
          </cell>
          <cell r="D301">
            <v>0</v>
          </cell>
          <cell r="E301">
            <v>0</v>
          </cell>
          <cell r="F301">
            <v>0</v>
          </cell>
          <cell r="G301">
            <v>0</v>
          </cell>
          <cell r="H301">
            <v>0</v>
          </cell>
          <cell r="I301">
            <v>0</v>
          </cell>
          <cell r="J301">
            <v>0</v>
          </cell>
          <cell r="K301">
            <v>0</v>
          </cell>
          <cell r="L301">
            <v>0</v>
          </cell>
          <cell r="M301">
            <v>0</v>
          </cell>
          <cell r="N301">
            <v>0</v>
          </cell>
        </row>
        <row r="302">
          <cell r="C302">
            <v>3485.8710000000001</v>
          </cell>
          <cell r="D302">
            <v>3394.7089999999998</v>
          </cell>
          <cell r="E302">
            <v>3642.6180000000004</v>
          </cell>
          <cell r="F302">
            <v>3878.982</v>
          </cell>
          <cell r="G302">
            <v>3919.1589999999997</v>
          </cell>
          <cell r="H302">
            <v>4136.6450000000004</v>
          </cell>
          <cell r="I302">
            <v>2318.3600000000006</v>
          </cell>
          <cell r="J302">
            <v>3835.4549999999981</v>
          </cell>
          <cell r="K302">
            <v>3537.844000000001</v>
          </cell>
          <cell r="L302">
            <v>3364.7469999999994</v>
          </cell>
          <cell r="M302">
            <v>2540.2260000000024</v>
          </cell>
          <cell r="N302">
            <v>0</v>
          </cell>
        </row>
        <row r="303">
          <cell r="C303">
            <v>0</v>
          </cell>
          <cell r="D303">
            <v>0</v>
          </cell>
          <cell r="E303">
            <v>0</v>
          </cell>
          <cell r="F303">
            <v>0</v>
          </cell>
          <cell r="G303">
            <v>0</v>
          </cell>
          <cell r="H303">
            <v>0</v>
          </cell>
          <cell r="I303">
            <v>1019.145</v>
          </cell>
          <cell r="J303">
            <v>917.16300000000001</v>
          </cell>
          <cell r="K303">
            <v>1002.3690000000001</v>
          </cell>
          <cell r="L303">
            <v>1492.0049999999997</v>
          </cell>
          <cell r="M303">
            <v>1250.8360000000002</v>
          </cell>
          <cell r="N303">
            <v>0</v>
          </cell>
        </row>
        <row r="304">
          <cell r="C304">
            <v>656.38099999999997</v>
          </cell>
          <cell r="D304">
            <v>726.91099999999994</v>
          </cell>
          <cell r="E304">
            <v>827.20699999999988</v>
          </cell>
          <cell r="F304">
            <v>840.7140000000004</v>
          </cell>
          <cell r="G304">
            <v>913.25699999999961</v>
          </cell>
          <cell r="H304">
            <v>982.7199999999998</v>
          </cell>
          <cell r="I304">
            <v>1471.0300000000007</v>
          </cell>
          <cell r="J304">
            <v>1884.4039999999995</v>
          </cell>
          <cell r="K304">
            <v>1507.6640000000007</v>
          </cell>
          <cell r="L304">
            <v>1486.6999999999989</v>
          </cell>
          <cell r="M304">
            <v>1484.3410000000003</v>
          </cell>
          <cell r="N304">
            <v>0</v>
          </cell>
        </row>
        <row r="305">
          <cell r="C305">
            <v>127.38</v>
          </cell>
          <cell r="D305">
            <v>111.613</v>
          </cell>
          <cell r="E305">
            <v>77.490000000000009</v>
          </cell>
          <cell r="F305">
            <v>115.221</v>
          </cell>
          <cell r="G305">
            <v>148.59499999999997</v>
          </cell>
          <cell r="H305">
            <v>175.09900000000005</v>
          </cell>
          <cell r="I305">
            <v>221.99199999999996</v>
          </cell>
          <cell r="J305">
            <v>817.024</v>
          </cell>
          <cell r="K305">
            <v>978.18000000000006</v>
          </cell>
          <cell r="L305">
            <v>306.53400000000011</v>
          </cell>
          <cell r="M305">
            <v>522.84999999999991</v>
          </cell>
          <cell r="N305">
            <v>0</v>
          </cell>
        </row>
        <row r="306">
          <cell r="C306">
            <v>0</v>
          </cell>
          <cell r="D306">
            <v>0</v>
          </cell>
          <cell r="E306">
            <v>0</v>
          </cell>
          <cell r="F306">
            <v>0</v>
          </cell>
          <cell r="G306">
            <v>0</v>
          </cell>
          <cell r="H306">
            <v>0</v>
          </cell>
          <cell r="I306">
            <v>0</v>
          </cell>
          <cell r="J306">
            <v>0</v>
          </cell>
          <cell r="K306">
            <v>0</v>
          </cell>
          <cell r="L306">
            <v>0</v>
          </cell>
          <cell r="M306">
            <v>0</v>
          </cell>
          <cell r="N306">
            <v>0</v>
          </cell>
        </row>
        <row r="307">
          <cell r="C307">
            <v>0</v>
          </cell>
          <cell r="D307">
            <v>0</v>
          </cell>
          <cell r="E307">
            <v>0</v>
          </cell>
          <cell r="F307">
            <v>0</v>
          </cell>
          <cell r="G307">
            <v>0</v>
          </cell>
          <cell r="H307">
            <v>0</v>
          </cell>
          <cell r="I307">
            <v>0</v>
          </cell>
          <cell r="J307">
            <v>0</v>
          </cell>
          <cell r="K307">
            <v>0</v>
          </cell>
          <cell r="L307">
            <v>0</v>
          </cell>
          <cell r="M307">
            <v>0</v>
          </cell>
          <cell r="N307">
            <v>0</v>
          </cell>
        </row>
        <row r="308">
          <cell r="C308">
            <v>0</v>
          </cell>
          <cell r="D308">
            <v>0</v>
          </cell>
          <cell r="E308">
            <v>0</v>
          </cell>
          <cell r="F308">
            <v>0</v>
          </cell>
          <cell r="G308">
            <v>0</v>
          </cell>
          <cell r="H308">
            <v>0</v>
          </cell>
          <cell r="I308">
            <v>0</v>
          </cell>
          <cell r="J308">
            <v>0</v>
          </cell>
          <cell r="K308">
            <v>0</v>
          </cell>
          <cell r="L308">
            <v>0</v>
          </cell>
          <cell r="M308">
            <v>0</v>
          </cell>
          <cell r="N308">
            <v>0</v>
          </cell>
        </row>
        <row r="309">
          <cell r="C309">
            <v>0</v>
          </cell>
          <cell r="D309">
            <v>0</v>
          </cell>
          <cell r="E309">
            <v>0</v>
          </cell>
          <cell r="F309">
            <v>0</v>
          </cell>
          <cell r="G309">
            <v>0</v>
          </cell>
          <cell r="H309">
            <v>0</v>
          </cell>
          <cell r="I309">
            <v>0</v>
          </cell>
          <cell r="J309">
            <v>0</v>
          </cell>
          <cell r="K309">
            <v>0</v>
          </cell>
          <cell r="L309">
            <v>0</v>
          </cell>
          <cell r="M309">
            <v>0</v>
          </cell>
          <cell r="N309">
            <v>0</v>
          </cell>
        </row>
        <row r="310">
          <cell r="C310">
            <v>0</v>
          </cell>
          <cell r="D310">
            <v>0</v>
          </cell>
          <cell r="E310">
            <v>0</v>
          </cell>
          <cell r="F310">
            <v>0</v>
          </cell>
          <cell r="G310">
            <v>0</v>
          </cell>
          <cell r="H310">
            <v>0</v>
          </cell>
          <cell r="I310">
            <v>0</v>
          </cell>
          <cell r="J310">
            <v>0</v>
          </cell>
          <cell r="K310">
            <v>0</v>
          </cell>
          <cell r="L310">
            <v>0</v>
          </cell>
          <cell r="M310">
            <v>0</v>
          </cell>
          <cell r="N310">
            <v>0</v>
          </cell>
        </row>
        <row r="311">
          <cell r="C311">
            <v>0</v>
          </cell>
          <cell r="D311">
            <v>0</v>
          </cell>
          <cell r="E311">
            <v>0</v>
          </cell>
          <cell r="F311">
            <v>0</v>
          </cell>
          <cell r="G311">
            <v>0</v>
          </cell>
          <cell r="H311">
            <v>0</v>
          </cell>
          <cell r="I311">
            <v>0</v>
          </cell>
          <cell r="J311">
            <v>0</v>
          </cell>
          <cell r="K311">
            <v>0</v>
          </cell>
          <cell r="L311">
            <v>0</v>
          </cell>
          <cell r="M311">
            <v>0</v>
          </cell>
          <cell r="N311">
            <v>0</v>
          </cell>
        </row>
        <row r="312">
          <cell r="C312">
            <v>4882.6470000000008</v>
          </cell>
          <cell r="D312">
            <v>4897.0939999999991</v>
          </cell>
          <cell r="E312">
            <v>5258.0540000000001</v>
          </cell>
          <cell r="F312">
            <v>5592.4210000000003</v>
          </cell>
          <cell r="G312">
            <v>5750.0379999999996</v>
          </cell>
          <cell r="H312">
            <v>6077.4890000000014</v>
          </cell>
          <cell r="I312">
            <v>5103.7620000000015</v>
          </cell>
          <cell r="J312">
            <v>7875.9959999999974</v>
          </cell>
          <cell r="K312">
            <v>7446.9150000000027</v>
          </cell>
          <cell r="L312">
            <v>6980.7659999999978</v>
          </cell>
          <cell r="M312">
            <v>6303.0940000000028</v>
          </cell>
          <cell r="N312">
            <v>0</v>
          </cell>
        </row>
        <row r="313">
          <cell r="C313">
            <v>0</v>
          </cell>
          <cell r="D313">
            <v>0</v>
          </cell>
          <cell r="E313">
            <v>0</v>
          </cell>
          <cell r="F313">
            <v>0</v>
          </cell>
          <cell r="G313">
            <v>0</v>
          </cell>
          <cell r="H313">
            <v>0</v>
          </cell>
          <cell r="I313">
            <v>0</v>
          </cell>
          <cell r="J313">
            <v>0</v>
          </cell>
          <cell r="K313">
            <v>0</v>
          </cell>
          <cell r="L313">
            <v>0</v>
          </cell>
          <cell r="M313">
            <v>0</v>
          </cell>
          <cell r="N313">
            <v>0</v>
          </cell>
        </row>
        <row r="314">
          <cell r="C314">
            <v>0</v>
          </cell>
          <cell r="D314">
            <v>0</v>
          </cell>
          <cell r="E314">
            <v>0</v>
          </cell>
          <cell r="F314">
            <v>0</v>
          </cell>
          <cell r="G314">
            <v>0</v>
          </cell>
          <cell r="H314">
            <v>0</v>
          </cell>
          <cell r="I314">
            <v>0</v>
          </cell>
          <cell r="J314">
            <v>0</v>
          </cell>
          <cell r="K314">
            <v>0</v>
          </cell>
          <cell r="L314">
            <v>0</v>
          </cell>
          <cell r="M314">
            <v>0</v>
          </cell>
          <cell r="N314">
            <v>0</v>
          </cell>
        </row>
        <row r="315">
          <cell r="C315">
            <v>0</v>
          </cell>
          <cell r="D315">
            <v>0</v>
          </cell>
          <cell r="E315">
            <v>0</v>
          </cell>
          <cell r="F315">
            <v>0</v>
          </cell>
          <cell r="G315">
            <v>0</v>
          </cell>
          <cell r="H315">
            <v>0</v>
          </cell>
          <cell r="I315">
            <v>0</v>
          </cell>
          <cell r="J315">
            <v>0</v>
          </cell>
          <cell r="K315">
            <v>0</v>
          </cell>
          <cell r="L315">
            <v>0</v>
          </cell>
          <cell r="M315">
            <v>0</v>
          </cell>
          <cell r="N315">
            <v>0</v>
          </cell>
        </row>
        <row r="316">
          <cell r="C316">
            <v>0</v>
          </cell>
          <cell r="D316">
            <v>0</v>
          </cell>
          <cell r="E316">
            <v>0</v>
          </cell>
          <cell r="F316">
            <v>0</v>
          </cell>
          <cell r="G316">
            <v>0</v>
          </cell>
          <cell r="H316">
            <v>0</v>
          </cell>
          <cell r="I316">
            <v>0</v>
          </cell>
          <cell r="J316">
            <v>0</v>
          </cell>
          <cell r="K316">
            <v>0</v>
          </cell>
          <cell r="L316">
            <v>0</v>
          </cell>
          <cell r="M316">
            <v>0</v>
          </cell>
          <cell r="N316">
            <v>0</v>
          </cell>
        </row>
        <row r="317">
          <cell r="C317">
            <v>0</v>
          </cell>
          <cell r="D317">
            <v>0</v>
          </cell>
          <cell r="E317">
            <v>0</v>
          </cell>
          <cell r="F317">
            <v>0</v>
          </cell>
          <cell r="G317">
            <v>0</v>
          </cell>
          <cell r="H317">
            <v>0</v>
          </cell>
          <cell r="I317">
            <v>0</v>
          </cell>
          <cell r="J317">
            <v>0</v>
          </cell>
          <cell r="K317">
            <v>0</v>
          </cell>
          <cell r="L317">
            <v>0</v>
          </cell>
          <cell r="M317">
            <v>0</v>
          </cell>
          <cell r="N317">
            <v>0</v>
          </cell>
        </row>
        <row r="318">
          <cell r="C318">
            <v>0</v>
          </cell>
          <cell r="D318">
            <v>0</v>
          </cell>
          <cell r="E318">
            <v>0</v>
          </cell>
          <cell r="F318">
            <v>0</v>
          </cell>
          <cell r="G318">
            <v>0</v>
          </cell>
          <cell r="H318">
            <v>0</v>
          </cell>
          <cell r="I318">
            <v>0</v>
          </cell>
          <cell r="J318">
            <v>0</v>
          </cell>
          <cell r="K318">
            <v>0</v>
          </cell>
          <cell r="L318">
            <v>0</v>
          </cell>
          <cell r="M318">
            <v>0</v>
          </cell>
          <cell r="N318">
            <v>0</v>
          </cell>
        </row>
        <row r="319">
          <cell r="C319">
            <v>0</v>
          </cell>
          <cell r="D319">
            <v>0</v>
          </cell>
          <cell r="E319">
            <v>0</v>
          </cell>
          <cell r="F319">
            <v>0</v>
          </cell>
          <cell r="G319">
            <v>0</v>
          </cell>
          <cell r="H319">
            <v>0</v>
          </cell>
          <cell r="I319">
            <v>0</v>
          </cell>
          <cell r="J319">
            <v>0</v>
          </cell>
          <cell r="K319">
            <v>0</v>
          </cell>
          <cell r="L319">
            <v>0</v>
          </cell>
          <cell r="M319">
            <v>0</v>
          </cell>
          <cell r="N319">
            <v>0</v>
          </cell>
        </row>
        <row r="320">
          <cell r="C320">
            <v>0</v>
          </cell>
          <cell r="D320">
            <v>0</v>
          </cell>
          <cell r="E320">
            <v>0</v>
          </cell>
          <cell r="F320">
            <v>0</v>
          </cell>
          <cell r="G320">
            <v>0</v>
          </cell>
          <cell r="H320">
            <v>0</v>
          </cell>
          <cell r="I320">
            <v>0</v>
          </cell>
          <cell r="J320">
            <v>0</v>
          </cell>
          <cell r="K320">
            <v>0</v>
          </cell>
          <cell r="L320">
            <v>0</v>
          </cell>
          <cell r="M320">
            <v>0</v>
          </cell>
          <cell r="N320">
            <v>0</v>
          </cell>
        </row>
        <row r="321">
          <cell r="C321">
            <v>0</v>
          </cell>
          <cell r="D321">
            <v>0</v>
          </cell>
          <cell r="E321">
            <v>0</v>
          </cell>
          <cell r="F321">
            <v>0</v>
          </cell>
          <cell r="G321">
            <v>0</v>
          </cell>
          <cell r="H321">
            <v>0</v>
          </cell>
          <cell r="I321">
            <v>0</v>
          </cell>
          <cell r="J321">
            <v>0</v>
          </cell>
          <cell r="K321">
            <v>0</v>
          </cell>
          <cell r="L321">
            <v>0</v>
          </cell>
          <cell r="M321">
            <v>0</v>
          </cell>
          <cell r="N321">
            <v>0</v>
          </cell>
        </row>
        <row r="322">
          <cell r="C322">
            <v>0</v>
          </cell>
          <cell r="D322">
            <v>0</v>
          </cell>
          <cell r="E322">
            <v>0</v>
          </cell>
          <cell r="F322">
            <v>0</v>
          </cell>
          <cell r="G322">
            <v>0</v>
          </cell>
          <cell r="H322">
            <v>0</v>
          </cell>
          <cell r="I322">
            <v>0</v>
          </cell>
          <cell r="J322">
            <v>0</v>
          </cell>
          <cell r="K322">
            <v>0</v>
          </cell>
          <cell r="L322">
            <v>0</v>
          </cell>
          <cell r="M322">
            <v>0</v>
          </cell>
          <cell r="N322">
            <v>0</v>
          </cell>
        </row>
        <row r="323">
          <cell r="C323">
            <v>0</v>
          </cell>
          <cell r="D323">
            <v>0</v>
          </cell>
          <cell r="E323">
            <v>0</v>
          </cell>
          <cell r="F323">
            <v>0</v>
          </cell>
          <cell r="G323">
            <v>0</v>
          </cell>
          <cell r="H323">
            <v>0</v>
          </cell>
          <cell r="I323">
            <v>0</v>
          </cell>
          <cell r="J323">
            <v>0</v>
          </cell>
          <cell r="K323">
            <v>0</v>
          </cell>
          <cell r="L323">
            <v>0</v>
          </cell>
          <cell r="M323">
            <v>0</v>
          </cell>
          <cell r="N323">
            <v>0</v>
          </cell>
        </row>
        <row r="324">
          <cell r="C324">
            <v>47.207999999999998</v>
          </cell>
          <cell r="D324">
            <v>49.140999999999991</v>
          </cell>
          <cell r="E324">
            <v>52.392000000000024</v>
          </cell>
          <cell r="F324">
            <v>62.312999999999988</v>
          </cell>
          <cell r="G324">
            <v>45.871999999999986</v>
          </cell>
          <cell r="H324">
            <v>76.761000000000024</v>
          </cell>
          <cell r="I324">
            <v>-16.740000000000009</v>
          </cell>
          <cell r="J324">
            <v>20.052999999999997</v>
          </cell>
          <cell r="K324">
            <v>12.934000000000026</v>
          </cell>
          <cell r="L324">
            <v>10.380999999999972</v>
          </cell>
          <cell r="M324">
            <v>6.9359999999999786</v>
          </cell>
          <cell r="N324">
            <v>0</v>
          </cell>
        </row>
        <row r="325">
          <cell r="C325">
            <v>4929.8550000000005</v>
          </cell>
          <cell r="D325">
            <v>4946.2349999999988</v>
          </cell>
          <cell r="E325">
            <v>5310.4459999999999</v>
          </cell>
          <cell r="F325">
            <v>5654.7340000000004</v>
          </cell>
          <cell r="G325">
            <v>5795.91</v>
          </cell>
          <cell r="H325">
            <v>6154.2500000000018</v>
          </cell>
          <cell r="I325">
            <v>5087.0220000000018</v>
          </cell>
          <cell r="J325">
            <v>7896.0489999999972</v>
          </cell>
          <cell r="K325">
            <v>7459.8490000000029</v>
          </cell>
          <cell r="L325">
            <v>6991.1469999999981</v>
          </cell>
          <cell r="M325">
            <v>6310.0300000000025</v>
          </cell>
          <cell r="N325">
            <v>0</v>
          </cell>
        </row>
        <row r="326">
          <cell r="C326">
            <v>0</v>
          </cell>
          <cell r="D326">
            <v>0</v>
          </cell>
          <cell r="E326">
            <v>0</v>
          </cell>
          <cell r="F326">
            <v>0</v>
          </cell>
          <cell r="G326">
            <v>0</v>
          </cell>
          <cell r="H326">
            <v>0</v>
          </cell>
          <cell r="I326">
            <v>0</v>
          </cell>
          <cell r="J326">
            <v>0</v>
          </cell>
          <cell r="K326">
            <v>0</v>
          </cell>
          <cell r="L326">
            <v>0</v>
          </cell>
          <cell r="M326">
            <v>0</v>
          </cell>
          <cell r="N326">
            <v>0</v>
          </cell>
        </row>
        <row r="327">
          <cell r="C327">
            <v>0</v>
          </cell>
          <cell r="D327">
            <v>0</v>
          </cell>
          <cell r="E327">
            <v>0</v>
          </cell>
          <cell r="F327">
            <v>0</v>
          </cell>
          <cell r="G327">
            <v>0</v>
          </cell>
          <cell r="H327">
            <v>0</v>
          </cell>
          <cell r="I327">
            <v>0</v>
          </cell>
          <cell r="J327">
            <v>0</v>
          </cell>
          <cell r="K327">
            <v>0</v>
          </cell>
          <cell r="L327">
            <v>0</v>
          </cell>
          <cell r="M327">
            <v>0</v>
          </cell>
          <cell r="N327">
            <v>0</v>
          </cell>
        </row>
        <row r="328">
          <cell r="C328">
            <v>0</v>
          </cell>
          <cell r="D328">
            <v>0</v>
          </cell>
          <cell r="E328">
            <v>0</v>
          </cell>
          <cell r="F328">
            <v>0</v>
          </cell>
          <cell r="G328">
            <v>0</v>
          </cell>
          <cell r="H328">
            <v>0</v>
          </cell>
          <cell r="I328">
            <v>0</v>
          </cell>
          <cell r="J328">
            <v>0</v>
          </cell>
          <cell r="K328">
            <v>0</v>
          </cell>
          <cell r="L328">
            <v>0</v>
          </cell>
          <cell r="M328">
            <v>0</v>
          </cell>
          <cell r="N328">
            <v>0</v>
          </cell>
        </row>
        <row r="329">
          <cell r="C329">
            <v>4929.8550000000005</v>
          </cell>
          <cell r="D329">
            <v>4946.2349999999988</v>
          </cell>
          <cell r="E329">
            <v>5310.4459999999999</v>
          </cell>
          <cell r="F329">
            <v>5654.7340000000004</v>
          </cell>
          <cell r="G329">
            <v>5795.91</v>
          </cell>
          <cell r="H329">
            <v>6154.2500000000018</v>
          </cell>
          <cell r="I329">
            <v>5087.0220000000018</v>
          </cell>
          <cell r="J329">
            <v>7896.0489999999972</v>
          </cell>
          <cell r="K329">
            <v>7459.8490000000029</v>
          </cell>
          <cell r="L329">
            <v>6991.1469999999981</v>
          </cell>
          <cell r="M329">
            <v>6310.0300000000025</v>
          </cell>
          <cell r="N329">
            <v>0</v>
          </cell>
        </row>
        <row r="331">
          <cell r="C331">
            <v>92.291714315417423</v>
          </cell>
          <cell r="D331">
            <v>89.63208902636562</v>
          </cell>
          <cell r="E331">
            <v>92.364041983224283</v>
          </cell>
          <cell r="F331">
            <v>94.432275440507254</v>
          </cell>
          <cell r="G331">
            <v>95.243457231829325</v>
          </cell>
          <cell r="H331">
            <v>98.625312388432732</v>
          </cell>
          <cell r="I331">
            <v>69.527385177062001</v>
          </cell>
          <cell r="J331">
            <v>82.492757266300046</v>
          </cell>
          <cell r="K331">
            <v>68.499740145058865</v>
          </cell>
          <cell r="L331">
            <v>64.25683344302432</v>
          </cell>
          <cell r="M331">
            <v>59.636716292227881</v>
          </cell>
          <cell r="N331">
            <v>0</v>
          </cell>
        </row>
        <row r="332">
          <cell r="C332">
            <v>76.532639000463107</v>
          </cell>
          <cell r="D332">
            <v>73.265550786576483</v>
          </cell>
          <cell r="E332">
            <v>75.637468710201588</v>
          </cell>
          <cell r="F332">
            <v>77.316869717923396</v>
          </cell>
          <cell r="G332">
            <v>76.717451798847137</v>
          </cell>
          <cell r="H332">
            <v>78.775761903216406</v>
          </cell>
          <cell r="I332">
            <v>46.783854290832565</v>
          </cell>
          <cell r="J332">
            <v>54.030039277297703</v>
          </cell>
          <cell r="K332">
            <v>45.498162618601945</v>
          </cell>
          <cell r="L332">
            <v>47.660470275270725</v>
          </cell>
          <cell r="M332">
            <v>40.594068586404788</v>
          </cell>
          <cell r="N332">
            <v>0</v>
          </cell>
        </row>
        <row r="333">
          <cell r="C333">
            <v>65.889877042595614</v>
          </cell>
          <cell r="D333">
            <v>62.133759185877317</v>
          </cell>
          <cell r="E333">
            <v>63.986965877651407</v>
          </cell>
          <cell r="F333">
            <v>65.499556748815891</v>
          </cell>
          <cell r="G333">
            <v>64.916832306367183</v>
          </cell>
          <cell r="H333">
            <v>67.129353153094684</v>
          </cell>
          <cell r="I333">
            <v>45.466069081075936</v>
          </cell>
          <cell r="J333">
            <v>49.778664571877435</v>
          </cell>
          <cell r="K333">
            <v>41.762717944708406</v>
          </cell>
          <cell r="L333">
            <v>44.705624617423823</v>
          </cell>
          <cell r="M333">
            <v>35.869128548653421</v>
          </cell>
          <cell r="N333">
            <v>0</v>
          </cell>
        </row>
        <row r="334">
          <cell r="C334">
            <v>65.889877042595614</v>
          </cell>
          <cell r="D334">
            <v>62.133759185877317</v>
          </cell>
          <cell r="E334">
            <v>63.986965877651407</v>
          </cell>
          <cell r="F334">
            <v>65.499556748815891</v>
          </cell>
          <cell r="G334">
            <v>64.916832306367183</v>
          </cell>
          <cell r="H334">
            <v>67.129353153094684</v>
          </cell>
          <cell r="I334">
            <v>38.273502439185457</v>
          </cell>
          <cell r="J334">
            <v>68.130756454778762</v>
          </cell>
          <cell r="K334">
            <v>66.523334962957406</v>
          </cell>
          <cell r="L334">
            <v>65.651678487458895</v>
          </cell>
          <cell r="M334">
            <v>51.401288964882333</v>
          </cell>
          <cell r="N334">
            <v>0</v>
          </cell>
        </row>
        <row r="335">
          <cell r="C335">
            <v>0</v>
          </cell>
          <cell r="D335">
            <v>0</v>
          </cell>
          <cell r="E335">
            <v>0</v>
          </cell>
          <cell r="F335">
            <v>0</v>
          </cell>
          <cell r="G335">
            <v>0</v>
          </cell>
          <cell r="H335">
            <v>0</v>
          </cell>
          <cell r="I335">
            <v>79.415958856074184</v>
          </cell>
          <cell r="J335">
            <v>23.409257392258706</v>
          </cell>
          <cell r="K335">
            <v>18.050132805114124</v>
          </cell>
          <cell r="L335">
            <v>25.999006743687591</v>
          </cell>
          <cell r="M335">
            <v>22.228390673869779</v>
          </cell>
          <cell r="N335">
            <v>0</v>
          </cell>
        </row>
        <row r="336">
          <cell r="C336">
            <v>0.56550824531800248</v>
          </cell>
          <cell r="D336">
            <v>0.51489947402764558</v>
          </cell>
          <cell r="E336">
            <v>0.49886070889594319</v>
          </cell>
          <cell r="F336">
            <v>0</v>
          </cell>
          <cell r="G336">
            <v>0</v>
          </cell>
          <cell r="H336">
            <v>0.47919693278376385</v>
          </cell>
          <cell r="I336">
            <v>0.31817303458256857</v>
          </cell>
          <cell r="J336">
            <v>0.35185731257576025</v>
          </cell>
          <cell r="K336">
            <v>0.40579481777852067</v>
          </cell>
          <cell r="L336">
            <v>0.45741961289795136</v>
          </cell>
          <cell r="M336">
            <v>0.33014948795444349</v>
          </cell>
          <cell r="N336">
            <v>0</v>
          </cell>
        </row>
        <row r="337">
          <cell r="C337">
            <v>0.56550824531800248</v>
          </cell>
          <cell r="D337">
            <v>0.51489947402764558</v>
          </cell>
          <cell r="E337">
            <v>0.49886070889594319</v>
          </cell>
          <cell r="F337">
            <v>0</v>
          </cell>
          <cell r="G337">
            <v>0</v>
          </cell>
          <cell r="H337">
            <v>0.47919693278376385</v>
          </cell>
          <cell r="I337">
            <v>0.22101529030064185</v>
          </cell>
          <cell r="J337">
            <v>0.37502045990142857</v>
          </cell>
          <cell r="K337">
            <v>0.43818001867982609</v>
          </cell>
          <cell r="L337">
            <v>0.47129704255326871</v>
          </cell>
          <cell r="M337">
            <v>0.3099671061422084</v>
          </cell>
          <cell r="N337">
            <v>0</v>
          </cell>
        </row>
        <row r="338">
          <cell r="C338">
            <v>0</v>
          </cell>
          <cell r="D338">
            <v>0</v>
          </cell>
          <cell r="E338">
            <v>0</v>
          </cell>
          <cell r="F338">
            <v>0</v>
          </cell>
          <cell r="G338">
            <v>0</v>
          </cell>
          <cell r="H338">
            <v>0</v>
          </cell>
          <cell r="I338">
            <v>0</v>
          </cell>
          <cell r="J338">
            <v>0.27963062389840693</v>
          </cell>
          <cell r="K338">
            <v>0.3218400806037835</v>
          </cell>
          <cell r="L338">
            <v>0.42893637647148108</v>
          </cell>
          <cell r="M338">
            <v>0.38045720466293032</v>
          </cell>
          <cell r="N338">
            <v>0</v>
          </cell>
        </row>
        <row r="339">
          <cell r="C339">
            <v>0.43007492317368928</v>
          </cell>
          <cell r="D339">
            <v>0.40009932541810439</v>
          </cell>
          <cell r="E339">
            <v>0.39177449944246645</v>
          </cell>
          <cell r="F339">
            <v>0</v>
          </cell>
          <cell r="G339">
            <v>0</v>
          </cell>
          <cell r="H339">
            <v>0.3742631602534105</v>
          </cell>
          <cell r="I339">
            <v>0.26650388903853128</v>
          </cell>
          <cell r="J339">
            <v>0.28613586032236105</v>
          </cell>
          <cell r="K339">
            <v>0.31921863527352162</v>
          </cell>
          <cell r="L339">
            <v>0.34778662171220293</v>
          </cell>
          <cell r="M339">
            <v>0.27708307749970512</v>
          </cell>
          <cell r="N339">
            <v>0</v>
          </cell>
        </row>
        <row r="340">
          <cell r="C340">
            <v>8.6907038606583872E-2</v>
          </cell>
          <cell r="D340">
            <v>8.4928838463399284E-2</v>
          </cell>
          <cell r="E340">
            <v>8.3607852818143397E-2</v>
          </cell>
          <cell r="F340">
            <v>0</v>
          </cell>
          <cell r="G340">
            <v>0</v>
          </cell>
          <cell r="H340">
            <v>9.320560447881962E-2</v>
          </cell>
          <cell r="I340">
            <v>0.10509837800158271</v>
          </cell>
          <cell r="J340">
            <v>7.5195426805094237E-2</v>
          </cell>
          <cell r="K340">
            <v>6.3808956472503522E-2</v>
          </cell>
          <cell r="L340">
            <v>0.10746114254128264</v>
          </cell>
          <cell r="M340">
            <v>6.7468005589197411E-2</v>
          </cell>
          <cell r="N340">
            <v>0</v>
          </cell>
        </row>
        <row r="341">
          <cell r="C341">
            <v>0.84632047485406081</v>
          </cell>
          <cell r="D341">
            <v>0.8350574379129404</v>
          </cell>
          <cell r="E341">
            <v>0.83240240947582211</v>
          </cell>
          <cell r="F341">
            <v>0</v>
          </cell>
          <cell r="G341">
            <v>0</v>
          </cell>
          <cell r="H341">
            <v>0.80549624151939558</v>
          </cell>
          <cell r="I341">
            <v>0.669681693360759</v>
          </cell>
          <cell r="J341">
            <v>0.78628999848083736</v>
          </cell>
          <cell r="K341">
            <v>0.84275561521012354</v>
          </cell>
          <cell r="L341">
            <v>0.76507097747630504</v>
          </cell>
          <cell r="M341">
            <v>0.79564407018402783</v>
          </cell>
          <cell r="N341">
            <v>0</v>
          </cell>
        </row>
        <row r="342">
          <cell r="C342">
            <v>2.6088308247555061E-2</v>
          </cell>
          <cell r="D342">
            <v>2.2791680127030443E-2</v>
          </cell>
          <cell r="E342">
            <v>1.4737391437973061E-2</v>
          </cell>
          <cell r="F342">
            <v>2.0603062609199127E-2</v>
          </cell>
          <cell r="G342">
            <v>2.5842437910845107E-2</v>
          </cell>
          <cell r="H342">
            <v>2.8811076416592446E-2</v>
          </cell>
          <cell r="I342">
            <v>4.34957586188384E-2</v>
          </cell>
          <cell r="J342">
            <v>0.10373595923613982</v>
          </cell>
          <cell r="K342">
            <v>0.1313537216417805</v>
          </cell>
          <cell r="L342">
            <v>4.3911226934121583E-2</v>
          </cell>
          <cell r="M342">
            <v>8.2951325174588808E-2</v>
          </cell>
          <cell r="N342">
            <v>0</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535.70699999999999</v>
          </cell>
          <cell r="D356">
            <v>559.93200000000013</v>
          </cell>
          <cell r="E356">
            <v>610.49399999999991</v>
          </cell>
          <cell r="F356">
            <v>654.93799999999987</v>
          </cell>
          <cell r="G356">
            <v>655.93000000000029</v>
          </cell>
          <cell r="H356">
            <v>804.59299999999985</v>
          </cell>
          <cell r="I356">
            <v>1102.4390000000003</v>
          </cell>
          <cell r="J356">
            <v>1015.6819999999998</v>
          </cell>
          <cell r="K356">
            <v>713.92299999999977</v>
          </cell>
          <cell r="L356">
            <v>1140.9920000000002</v>
          </cell>
          <cell r="M356">
            <v>774.72599999999966</v>
          </cell>
          <cell r="N356">
            <v>0</v>
          </cell>
        </row>
        <row r="357">
          <cell r="C357">
            <v>0</v>
          </cell>
          <cell r="D357">
            <v>0</v>
          </cell>
          <cell r="E357">
            <v>0</v>
          </cell>
          <cell r="F357">
            <v>0</v>
          </cell>
          <cell r="G357">
            <v>0</v>
          </cell>
          <cell r="H357">
            <v>0</v>
          </cell>
          <cell r="I357">
            <v>0</v>
          </cell>
          <cell r="J357">
            <v>0</v>
          </cell>
          <cell r="K357">
            <v>0</v>
          </cell>
          <cell r="L357">
            <v>0</v>
          </cell>
          <cell r="M357">
            <v>0</v>
          </cell>
          <cell r="N357">
            <v>0</v>
          </cell>
        </row>
        <row r="358">
          <cell r="C358">
            <v>333.07900000000001</v>
          </cell>
          <cell r="D358">
            <v>332.387</v>
          </cell>
          <cell r="E358">
            <v>273.08399999999995</v>
          </cell>
          <cell r="F358">
            <v>255.42000000000007</v>
          </cell>
          <cell r="G358">
            <v>238.02999999999997</v>
          </cell>
          <cell r="H358">
            <v>257.78199999999993</v>
          </cell>
          <cell r="I358">
            <v>179.16300000000001</v>
          </cell>
          <cell r="J358">
            <v>32.151000000000067</v>
          </cell>
          <cell r="K358">
            <v>492.02500000000009</v>
          </cell>
          <cell r="L358">
            <v>294.02999999999975</v>
          </cell>
          <cell r="M358">
            <v>1175.5720000000001</v>
          </cell>
          <cell r="N358">
            <v>0</v>
          </cell>
        </row>
        <row r="359">
          <cell r="C359">
            <v>0</v>
          </cell>
          <cell r="D359">
            <v>0</v>
          </cell>
          <cell r="E359">
            <v>0</v>
          </cell>
          <cell r="F359">
            <v>0</v>
          </cell>
          <cell r="G359">
            <v>0</v>
          </cell>
          <cell r="H359">
            <v>0</v>
          </cell>
          <cell r="I359">
            <v>0</v>
          </cell>
          <cell r="J359">
            <v>0</v>
          </cell>
          <cell r="K359">
            <v>0</v>
          </cell>
          <cell r="L359">
            <v>0</v>
          </cell>
          <cell r="M359">
            <v>0</v>
          </cell>
          <cell r="N359">
            <v>0</v>
          </cell>
        </row>
        <row r="360">
          <cell r="C360">
            <v>0</v>
          </cell>
          <cell r="D360">
            <v>0</v>
          </cell>
          <cell r="E360">
            <v>0</v>
          </cell>
          <cell r="F360">
            <v>47.11</v>
          </cell>
          <cell r="G360">
            <v>0</v>
          </cell>
          <cell r="H360">
            <v>0</v>
          </cell>
          <cell r="I360">
            <v>0</v>
          </cell>
          <cell r="J360">
            <v>0</v>
          </cell>
          <cell r="K360">
            <v>0</v>
          </cell>
          <cell r="L360">
            <v>0</v>
          </cell>
          <cell r="M360">
            <v>0</v>
          </cell>
          <cell r="N360">
            <v>0</v>
          </cell>
        </row>
        <row r="361">
          <cell r="C361">
            <v>868.78600000000006</v>
          </cell>
          <cell r="D361">
            <v>892.31900000000019</v>
          </cell>
          <cell r="E361">
            <v>883.57799999999986</v>
          </cell>
          <cell r="F361">
            <v>957.46799999999996</v>
          </cell>
          <cell r="G361">
            <v>893.96000000000026</v>
          </cell>
          <cell r="H361">
            <v>1062.3749999999998</v>
          </cell>
          <cell r="I361">
            <v>1281.6020000000003</v>
          </cell>
          <cell r="J361">
            <v>1047.8329999999999</v>
          </cell>
          <cell r="K361">
            <v>1205.9479999999999</v>
          </cell>
          <cell r="L361">
            <v>1435.0219999999999</v>
          </cell>
          <cell r="M361">
            <v>1950.2979999999998</v>
          </cell>
          <cell r="N361">
            <v>0</v>
          </cell>
        </row>
        <row r="363">
          <cell r="C363">
            <v>0</v>
          </cell>
          <cell r="D363">
            <v>0</v>
          </cell>
          <cell r="E363">
            <v>0</v>
          </cell>
          <cell r="F363">
            <v>0</v>
          </cell>
          <cell r="G363">
            <v>0</v>
          </cell>
          <cell r="H363">
            <v>0</v>
          </cell>
          <cell r="I363">
            <v>0</v>
          </cell>
          <cell r="J363">
            <v>0</v>
          </cell>
          <cell r="K363">
            <v>0</v>
          </cell>
          <cell r="L363">
            <v>0</v>
          </cell>
          <cell r="M363">
            <v>0</v>
          </cell>
          <cell r="N363">
            <v>0</v>
          </cell>
        </row>
        <row r="364">
          <cell r="C364">
            <v>0</v>
          </cell>
          <cell r="D364">
            <v>0</v>
          </cell>
          <cell r="E364">
            <v>0</v>
          </cell>
          <cell r="F364">
            <v>0</v>
          </cell>
          <cell r="G364">
            <v>0</v>
          </cell>
          <cell r="H364">
            <v>0</v>
          </cell>
          <cell r="I364">
            <v>0</v>
          </cell>
          <cell r="J364">
            <v>0</v>
          </cell>
          <cell r="K364">
            <v>0</v>
          </cell>
          <cell r="L364">
            <v>0</v>
          </cell>
          <cell r="M364">
            <v>0</v>
          </cell>
          <cell r="N364">
            <v>0</v>
          </cell>
        </row>
        <row r="365">
          <cell r="C365">
            <v>0</v>
          </cell>
          <cell r="D365">
            <v>0</v>
          </cell>
          <cell r="E365">
            <v>0</v>
          </cell>
          <cell r="F365">
            <v>0</v>
          </cell>
          <cell r="G365">
            <v>0</v>
          </cell>
          <cell r="H365">
            <v>0</v>
          </cell>
          <cell r="I365">
            <v>0</v>
          </cell>
          <cell r="J365">
            <v>1496.9010000000001</v>
          </cell>
          <cell r="K365">
            <v>244.89999999999986</v>
          </cell>
          <cell r="L365">
            <v>200</v>
          </cell>
          <cell r="M365">
            <v>180.48800000000028</v>
          </cell>
          <cell r="N365">
            <v>0</v>
          </cell>
        </row>
        <row r="366">
          <cell r="C366">
            <v>0</v>
          </cell>
          <cell r="D366">
            <v>0</v>
          </cell>
          <cell r="E366">
            <v>0</v>
          </cell>
          <cell r="F366">
            <v>0</v>
          </cell>
          <cell r="G366">
            <v>0</v>
          </cell>
          <cell r="H366">
            <v>0</v>
          </cell>
          <cell r="I366">
            <v>407.19</v>
          </cell>
          <cell r="J366">
            <v>426.47099999999995</v>
          </cell>
          <cell r="K366">
            <v>623.02300000000002</v>
          </cell>
          <cell r="L366">
            <v>204.14800000000014</v>
          </cell>
          <cell r="M366">
            <v>201.5949999999998</v>
          </cell>
          <cell r="N366">
            <v>0</v>
          </cell>
        </row>
        <row r="367">
          <cell r="C367">
            <v>0</v>
          </cell>
          <cell r="D367">
            <v>0</v>
          </cell>
          <cell r="E367">
            <v>0</v>
          </cell>
          <cell r="F367">
            <v>0</v>
          </cell>
          <cell r="G367">
            <v>0</v>
          </cell>
          <cell r="H367">
            <v>0</v>
          </cell>
          <cell r="I367">
            <v>0</v>
          </cell>
          <cell r="J367">
            <v>0</v>
          </cell>
          <cell r="K367">
            <v>0</v>
          </cell>
          <cell r="L367">
            <v>0</v>
          </cell>
          <cell r="M367">
            <v>0</v>
          </cell>
          <cell r="N367">
            <v>0</v>
          </cell>
        </row>
        <row r="368">
          <cell r="C368">
            <v>0</v>
          </cell>
          <cell r="D368">
            <v>0</v>
          </cell>
          <cell r="E368">
            <v>0</v>
          </cell>
          <cell r="F368">
            <v>0</v>
          </cell>
          <cell r="G368">
            <v>0</v>
          </cell>
          <cell r="H368">
            <v>0</v>
          </cell>
          <cell r="I368">
            <v>0</v>
          </cell>
          <cell r="J368">
            <v>0</v>
          </cell>
          <cell r="K368">
            <v>0</v>
          </cell>
          <cell r="L368">
            <v>0</v>
          </cell>
          <cell r="M368">
            <v>0</v>
          </cell>
          <cell r="N368">
            <v>0</v>
          </cell>
        </row>
        <row r="369">
          <cell r="C369">
            <v>0</v>
          </cell>
          <cell r="D369">
            <v>0</v>
          </cell>
          <cell r="E369">
            <v>0</v>
          </cell>
          <cell r="F369">
            <v>0</v>
          </cell>
          <cell r="G369">
            <v>0</v>
          </cell>
          <cell r="H369">
            <v>0</v>
          </cell>
          <cell r="I369">
            <v>407.19</v>
          </cell>
          <cell r="J369">
            <v>1923.3719999999998</v>
          </cell>
          <cell r="K369">
            <v>867.92299999999989</v>
          </cell>
          <cell r="L369">
            <v>404.14800000000014</v>
          </cell>
          <cell r="M369">
            <v>382.08300000000008</v>
          </cell>
          <cell r="N369">
            <v>0</v>
          </cell>
        </row>
        <row r="371">
          <cell r="C371">
            <v>4061.0690000000004</v>
          </cell>
          <cell r="D371">
            <v>4053.9159999999983</v>
          </cell>
          <cell r="E371">
            <v>4426.8680000000004</v>
          </cell>
          <cell r="F371">
            <v>4697.2660000000005</v>
          </cell>
          <cell r="G371">
            <v>4901.95</v>
          </cell>
          <cell r="H371">
            <v>5091.8750000000018</v>
          </cell>
          <cell r="I371">
            <v>3398.2300000000014</v>
          </cell>
          <cell r="J371">
            <v>4924.8439999999973</v>
          </cell>
          <cell r="K371">
            <v>5385.9780000000037</v>
          </cell>
          <cell r="L371">
            <v>5151.976999999998</v>
          </cell>
          <cell r="M371">
            <v>3977.6490000000026</v>
          </cell>
          <cell r="N371">
            <v>0</v>
          </cell>
        </row>
        <row r="372">
          <cell r="C372">
            <v>0.82377047600791509</v>
          </cell>
          <cell r="D372">
            <v>0.81959631922057874</v>
          </cell>
          <cell r="E372">
            <v>0.83361510502131086</v>
          </cell>
          <cell r="F372">
            <v>0.83067850760088813</v>
          </cell>
          <cell r="G372">
            <v>0.84576019986507722</v>
          </cell>
          <cell r="H372">
            <v>0.82737539098996637</v>
          </cell>
          <cell r="I372">
            <v>0.66801952104787443</v>
          </cell>
          <cell r="J372">
            <v>0.62370990858845976</v>
          </cell>
          <cell r="K372">
            <v>0.72199557926708724</v>
          </cell>
          <cell r="L372">
            <v>0.73692871856363473</v>
          </cell>
          <cell r="M372">
            <v>0.63036926924277714</v>
          </cell>
          <cell r="N372">
            <v>0</v>
          </cell>
        </row>
        <row r="374">
          <cell r="C374">
            <v>270.61</v>
          </cell>
          <cell r="D374">
            <v>258.55100000000004</v>
          </cell>
          <cell r="E374">
            <v>281.52499999999998</v>
          </cell>
          <cell r="F374">
            <v>293.2299999999999</v>
          </cell>
          <cell r="G374">
            <v>311.72900000000004</v>
          </cell>
          <cell r="H374">
            <v>330.57400000000007</v>
          </cell>
          <cell r="I374">
            <v>422.76800000000003</v>
          </cell>
          <cell r="J374">
            <v>407.97899999999981</v>
          </cell>
          <cell r="K374">
            <v>374.79700000000003</v>
          </cell>
          <cell r="L374">
            <v>407.49600000000009</v>
          </cell>
          <cell r="M374">
            <v>-326.20699999999988</v>
          </cell>
          <cell r="N374">
            <v>0</v>
          </cell>
        </row>
        <row r="375">
          <cell r="C375">
            <v>0</v>
          </cell>
          <cell r="D375">
            <v>0</v>
          </cell>
          <cell r="E375">
            <v>0</v>
          </cell>
          <cell r="F375">
            <v>0</v>
          </cell>
          <cell r="G375">
            <v>0</v>
          </cell>
          <cell r="H375">
            <v>0</v>
          </cell>
          <cell r="I375">
            <v>0</v>
          </cell>
          <cell r="J375">
            <v>0</v>
          </cell>
          <cell r="K375">
            <v>0</v>
          </cell>
          <cell r="L375">
            <v>0</v>
          </cell>
          <cell r="M375">
            <v>0</v>
          </cell>
          <cell r="N375">
            <v>0</v>
          </cell>
        </row>
        <row r="376">
          <cell r="C376">
            <v>0</v>
          </cell>
          <cell r="D376">
            <v>0</v>
          </cell>
          <cell r="E376">
            <v>0</v>
          </cell>
          <cell r="F376">
            <v>0</v>
          </cell>
          <cell r="G376">
            <v>0</v>
          </cell>
          <cell r="H376">
            <v>0</v>
          </cell>
          <cell r="I376">
            <v>0</v>
          </cell>
          <cell r="J376">
            <v>0</v>
          </cell>
          <cell r="K376">
            <v>0</v>
          </cell>
          <cell r="L376">
            <v>0</v>
          </cell>
          <cell r="M376">
            <v>0</v>
          </cell>
          <cell r="N376">
            <v>0</v>
          </cell>
        </row>
        <row r="377">
          <cell r="C377">
            <v>270.61</v>
          </cell>
          <cell r="D377">
            <v>258.55100000000004</v>
          </cell>
          <cell r="E377">
            <v>281.52499999999998</v>
          </cell>
          <cell r="F377">
            <v>293.2299999999999</v>
          </cell>
          <cell r="G377">
            <v>311.72900000000004</v>
          </cell>
          <cell r="H377">
            <v>330.57400000000007</v>
          </cell>
          <cell r="I377">
            <v>422.76800000000003</v>
          </cell>
          <cell r="J377">
            <v>407.97899999999981</v>
          </cell>
          <cell r="K377">
            <v>374.79700000000003</v>
          </cell>
          <cell r="L377">
            <v>407.49600000000009</v>
          </cell>
          <cell r="M377">
            <v>-326.20699999999988</v>
          </cell>
          <cell r="N377">
            <v>0</v>
          </cell>
        </row>
        <row r="379">
          <cell r="C379">
            <v>609.30799999999999</v>
          </cell>
          <cell r="D379">
            <v>618.83799999999997</v>
          </cell>
          <cell r="E379">
            <v>663.15599999999995</v>
          </cell>
          <cell r="F379">
            <v>678.1990000000003</v>
          </cell>
          <cell r="G379">
            <v>707.78699999999981</v>
          </cell>
          <cell r="H379">
            <v>743.94300000000021</v>
          </cell>
          <cell r="I379">
            <v>-2580.0210000000002</v>
          </cell>
          <cell r="J379">
            <v>148.68100000000004</v>
          </cell>
          <cell r="K379">
            <v>148.75299999999993</v>
          </cell>
          <cell r="L379">
            <v>117.58600000000001</v>
          </cell>
          <cell r="M379">
            <v>324.64199999999983</v>
          </cell>
          <cell r="N379">
            <v>0</v>
          </cell>
        </row>
        <row r="380">
          <cell r="C380">
            <v>0</v>
          </cell>
          <cell r="D380">
            <v>0</v>
          </cell>
          <cell r="E380">
            <v>0</v>
          </cell>
          <cell r="F380">
            <v>0</v>
          </cell>
          <cell r="G380">
            <v>0</v>
          </cell>
          <cell r="H380">
            <v>0</v>
          </cell>
          <cell r="I380">
            <v>0</v>
          </cell>
          <cell r="J380">
            <v>0</v>
          </cell>
          <cell r="K380">
            <v>0</v>
          </cell>
          <cell r="L380">
            <v>0</v>
          </cell>
          <cell r="M380">
            <v>0</v>
          </cell>
          <cell r="N380">
            <v>0</v>
          </cell>
        </row>
        <row r="381">
          <cell r="C381">
            <v>61.081000000000003</v>
          </cell>
          <cell r="D381">
            <v>18.093000000000004</v>
          </cell>
          <cell r="E381">
            <v>142.024</v>
          </cell>
          <cell r="F381">
            <v>318.49900000000002</v>
          </cell>
          <cell r="G381">
            <v>202.00300000000004</v>
          </cell>
          <cell r="H381">
            <v>202.154</v>
          </cell>
          <cell r="I381">
            <v>784.46299999999997</v>
          </cell>
          <cell r="J381">
            <v>446.96199999999999</v>
          </cell>
          <cell r="K381">
            <v>582.32900000000018</v>
          </cell>
          <cell r="L381">
            <v>375.08299999999963</v>
          </cell>
          <cell r="M381">
            <v>405.38700000000017</v>
          </cell>
          <cell r="N381">
            <v>0</v>
          </cell>
        </row>
        <row r="382">
          <cell r="C382">
            <v>61.081000000000003</v>
          </cell>
          <cell r="D382">
            <v>18.093000000000004</v>
          </cell>
          <cell r="E382">
            <v>142.024</v>
          </cell>
          <cell r="F382">
            <v>318.49900000000002</v>
          </cell>
          <cell r="G382">
            <v>202.00300000000004</v>
          </cell>
          <cell r="H382">
            <v>202.154</v>
          </cell>
          <cell r="I382">
            <v>784.46299999999997</v>
          </cell>
          <cell r="J382">
            <v>446.96199999999999</v>
          </cell>
          <cell r="K382">
            <v>582.32900000000018</v>
          </cell>
          <cell r="L382">
            <v>375.08299999999963</v>
          </cell>
          <cell r="M382">
            <v>405.38700000000017</v>
          </cell>
          <cell r="N382">
            <v>0</v>
          </cell>
        </row>
        <row r="383">
          <cell r="C383">
            <v>0</v>
          </cell>
          <cell r="D383">
            <v>0</v>
          </cell>
          <cell r="E383">
            <v>0</v>
          </cell>
          <cell r="F383">
            <v>0</v>
          </cell>
          <cell r="G383">
            <v>0</v>
          </cell>
          <cell r="H383">
            <v>0</v>
          </cell>
          <cell r="I383">
            <v>0</v>
          </cell>
          <cell r="J383">
            <v>0</v>
          </cell>
          <cell r="K383">
            <v>0</v>
          </cell>
          <cell r="L383">
            <v>0</v>
          </cell>
          <cell r="M383">
            <v>0</v>
          </cell>
          <cell r="N383">
            <v>0</v>
          </cell>
        </row>
        <row r="384">
          <cell r="C384">
            <v>0</v>
          </cell>
          <cell r="D384">
            <v>0</v>
          </cell>
          <cell r="E384">
            <v>0</v>
          </cell>
          <cell r="F384">
            <v>0</v>
          </cell>
          <cell r="G384">
            <v>0</v>
          </cell>
          <cell r="H384">
            <v>0</v>
          </cell>
          <cell r="I384">
            <v>0</v>
          </cell>
          <cell r="J384">
            <v>0</v>
          </cell>
          <cell r="K384">
            <v>0</v>
          </cell>
          <cell r="L384">
            <v>0</v>
          </cell>
          <cell r="M384">
            <v>0</v>
          </cell>
          <cell r="N384">
            <v>0</v>
          </cell>
        </row>
        <row r="385">
          <cell r="C385">
            <v>16.579999999999998</v>
          </cell>
          <cell r="D385">
            <v>35.247</v>
          </cell>
          <cell r="E385">
            <v>64.859000000000009</v>
          </cell>
          <cell r="F385">
            <v>46.668999999999983</v>
          </cell>
          <cell r="G385">
            <v>94.152000000000015</v>
          </cell>
          <cell r="H385">
            <v>95.552000000000021</v>
          </cell>
          <cell r="I385">
            <v>102.327</v>
          </cell>
          <cell r="J385">
            <v>53.07099999999997</v>
          </cell>
          <cell r="K385">
            <v>96.73599999999999</v>
          </cell>
          <cell r="L385">
            <v>62.398000000000025</v>
          </cell>
          <cell r="M385">
            <v>64.968999999999937</v>
          </cell>
          <cell r="N385">
            <v>0</v>
          </cell>
        </row>
        <row r="386">
          <cell r="C386">
            <v>0</v>
          </cell>
          <cell r="D386">
            <v>0</v>
          </cell>
          <cell r="E386">
            <v>0</v>
          </cell>
          <cell r="F386">
            <v>0</v>
          </cell>
          <cell r="G386">
            <v>0</v>
          </cell>
          <cell r="H386">
            <v>0</v>
          </cell>
          <cell r="I386">
            <v>0</v>
          </cell>
          <cell r="J386">
            <v>0</v>
          </cell>
          <cell r="K386">
            <v>0</v>
          </cell>
          <cell r="L386">
            <v>0</v>
          </cell>
          <cell r="M386">
            <v>0</v>
          </cell>
          <cell r="N386">
            <v>0</v>
          </cell>
        </row>
        <row r="387">
          <cell r="C387">
            <v>19.853000000000002</v>
          </cell>
          <cell r="D387">
            <v>20.003999999999998</v>
          </cell>
          <cell r="E387">
            <v>45.436999999999998</v>
          </cell>
          <cell r="F387">
            <v>30.591999999999999</v>
          </cell>
          <cell r="G387">
            <v>39.028999999999996</v>
          </cell>
          <cell r="H387">
            <v>100.82900000000001</v>
          </cell>
          <cell r="I387">
            <v>66.856999999999999</v>
          </cell>
          <cell r="J387">
            <v>50.543999999999983</v>
          </cell>
          <cell r="K387">
            <v>73.105000000000018</v>
          </cell>
          <cell r="L387">
            <v>45.504000000000019</v>
          </cell>
          <cell r="M387">
            <v>67.13900000000001</v>
          </cell>
          <cell r="N387">
            <v>0</v>
          </cell>
        </row>
        <row r="388">
          <cell r="C388">
            <v>0</v>
          </cell>
          <cell r="D388">
            <v>0</v>
          </cell>
          <cell r="E388">
            <v>0</v>
          </cell>
          <cell r="F388">
            <v>0</v>
          </cell>
          <cell r="G388">
            <v>0</v>
          </cell>
          <cell r="H388">
            <v>0</v>
          </cell>
          <cell r="I388">
            <v>0</v>
          </cell>
          <cell r="J388">
            <v>0</v>
          </cell>
          <cell r="K388">
            <v>0</v>
          </cell>
          <cell r="L388">
            <v>0</v>
          </cell>
          <cell r="M388">
            <v>0</v>
          </cell>
          <cell r="N388">
            <v>0</v>
          </cell>
        </row>
        <row r="389">
          <cell r="C389">
            <v>0</v>
          </cell>
          <cell r="D389">
            <v>0</v>
          </cell>
          <cell r="E389">
            <v>0</v>
          </cell>
          <cell r="F389">
            <v>0</v>
          </cell>
          <cell r="G389">
            <v>0</v>
          </cell>
          <cell r="H389">
            <v>0</v>
          </cell>
          <cell r="I389">
            <v>0</v>
          </cell>
          <cell r="J389">
            <v>0</v>
          </cell>
          <cell r="K389">
            <v>0</v>
          </cell>
          <cell r="L389">
            <v>0</v>
          </cell>
          <cell r="M389">
            <v>0</v>
          </cell>
          <cell r="N389">
            <v>0</v>
          </cell>
        </row>
        <row r="390">
          <cell r="C390">
            <v>4.4489999999999998</v>
          </cell>
          <cell r="D390">
            <v>48.386000000000003</v>
          </cell>
          <cell r="E390">
            <v>29.752000000000002</v>
          </cell>
          <cell r="F390">
            <v>31.436999999999998</v>
          </cell>
          <cell r="G390">
            <v>28.201999999999998</v>
          </cell>
          <cell r="H390">
            <v>38.290999999999997</v>
          </cell>
          <cell r="I390">
            <v>36.837999999999994</v>
          </cell>
          <cell r="J390">
            <v>32.69</v>
          </cell>
          <cell r="K390">
            <v>62.38300000000001</v>
          </cell>
          <cell r="L390">
            <v>33.127999999999986</v>
          </cell>
          <cell r="M390">
            <v>33.749000000000024</v>
          </cell>
          <cell r="N390">
            <v>0</v>
          </cell>
        </row>
        <row r="391">
          <cell r="C391">
            <v>0</v>
          </cell>
          <cell r="D391">
            <v>0</v>
          </cell>
          <cell r="E391">
            <v>0</v>
          </cell>
          <cell r="F391">
            <v>0</v>
          </cell>
          <cell r="G391">
            <v>0</v>
          </cell>
          <cell r="H391">
            <v>0</v>
          </cell>
          <cell r="I391">
            <v>0</v>
          </cell>
          <cell r="J391">
            <v>0</v>
          </cell>
          <cell r="K391">
            <v>0</v>
          </cell>
          <cell r="L391">
            <v>0</v>
          </cell>
          <cell r="M391">
            <v>0</v>
          </cell>
          <cell r="N391">
            <v>0</v>
          </cell>
        </row>
        <row r="392">
          <cell r="C392">
            <v>9.2859999999999996</v>
          </cell>
          <cell r="D392">
            <v>3.0570000000000004</v>
          </cell>
          <cell r="E392">
            <v>271.81199999999995</v>
          </cell>
          <cell r="F392">
            <v>273.04000000000008</v>
          </cell>
          <cell r="G392">
            <v>90.29099999999994</v>
          </cell>
          <cell r="H392">
            <v>432.35600000000011</v>
          </cell>
          <cell r="I392">
            <v>689.77199999999993</v>
          </cell>
          <cell r="J392">
            <v>165.40599999999995</v>
          </cell>
          <cell r="K392">
            <v>1127.1869999999999</v>
          </cell>
          <cell r="L392">
            <v>481.17399999999998</v>
          </cell>
          <cell r="M392">
            <v>127.61400000000003</v>
          </cell>
          <cell r="N392">
            <v>0</v>
          </cell>
        </row>
        <row r="393">
          <cell r="C393">
            <v>9.2859999999999996</v>
          </cell>
          <cell r="D393">
            <v>3.0570000000000004</v>
          </cell>
          <cell r="E393">
            <v>271.81199999999995</v>
          </cell>
          <cell r="F393">
            <v>273.04000000000008</v>
          </cell>
          <cell r="G393">
            <v>90.29099999999994</v>
          </cell>
          <cell r="H393">
            <v>432.35600000000011</v>
          </cell>
          <cell r="I393">
            <v>689.77199999999993</v>
          </cell>
          <cell r="J393">
            <v>165.40599999999995</v>
          </cell>
          <cell r="K393">
            <v>1127.1869999999999</v>
          </cell>
          <cell r="L393">
            <v>481.17399999999998</v>
          </cell>
          <cell r="M393">
            <v>127.61400000000003</v>
          </cell>
          <cell r="N393">
            <v>0</v>
          </cell>
        </row>
        <row r="394">
          <cell r="C394">
            <v>0</v>
          </cell>
          <cell r="D394">
            <v>0</v>
          </cell>
          <cell r="E394">
            <v>0</v>
          </cell>
          <cell r="F394">
            <v>0</v>
          </cell>
          <cell r="G394">
            <v>0</v>
          </cell>
          <cell r="H394">
            <v>0</v>
          </cell>
          <cell r="I394">
            <v>0</v>
          </cell>
          <cell r="J394">
            <v>0</v>
          </cell>
          <cell r="K394">
            <v>0</v>
          </cell>
          <cell r="L394">
            <v>0</v>
          </cell>
          <cell r="M394">
            <v>0</v>
          </cell>
          <cell r="N394">
            <v>0</v>
          </cell>
        </row>
        <row r="395">
          <cell r="C395">
            <v>30.478000000000002</v>
          </cell>
          <cell r="D395">
            <v>24.407000000000004</v>
          </cell>
          <cell r="E395">
            <v>199.55799999999999</v>
          </cell>
          <cell r="F395">
            <v>80.893000000000001</v>
          </cell>
          <cell r="G395">
            <v>146.82599999999996</v>
          </cell>
          <cell r="H395">
            <v>97.048000000000059</v>
          </cell>
          <cell r="I395">
            <v>281.24</v>
          </cell>
          <cell r="J395">
            <v>84.261999999999944</v>
          </cell>
          <cell r="K395">
            <v>204.76199999999994</v>
          </cell>
          <cell r="L395">
            <v>955.84800000000018</v>
          </cell>
          <cell r="M395">
            <v>1121.0389999999998</v>
          </cell>
          <cell r="N395">
            <v>0</v>
          </cell>
        </row>
        <row r="396">
          <cell r="C396">
            <v>751.03499999999985</v>
          </cell>
          <cell r="D396">
            <v>768.03199999999993</v>
          </cell>
          <cell r="E396">
            <v>1416.598</v>
          </cell>
          <cell r="F396">
            <v>1459.3290000000002</v>
          </cell>
          <cell r="G396">
            <v>1308.2899999999997</v>
          </cell>
          <cell r="H396">
            <v>1710.1730000000007</v>
          </cell>
          <cell r="I396">
            <v>-618.52400000000034</v>
          </cell>
          <cell r="J396">
            <v>981.61599999999976</v>
          </cell>
          <cell r="K396">
            <v>2295.2549999999997</v>
          </cell>
          <cell r="L396">
            <v>2070.7209999999995</v>
          </cell>
          <cell r="M396">
            <v>2144.5389999999998</v>
          </cell>
          <cell r="N396">
            <v>0</v>
          </cell>
        </row>
        <row r="397">
          <cell r="C397">
            <v>0</v>
          </cell>
          <cell r="D397">
            <v>0</v>
          </cell>
          <cell r="E397">
            <v>0</v>
          </cell>
          <cell r="F397">
            <v>0</v>
          </cell>
          <cell r="G397">
            <v>0</v>
          </cell>
          <cell r="H397">
            <v>0</v>
          </cell>
          <cell r="I397">
            <v>0</v>
          </cell>
          <cell r="J397">
            <v>0</v>
          </cell>
          <cell r="K397">
            <v>0</v>
          </cell>
          <cell r="L397">
            <v>0</v>
          </cell>
          <cell r="M397">
            <v>0</v>
          </cell>
          <cell r="N397">
            <v>0</v>
          </cell>
        </row>
        <row r="399">
          <cell r="C399">
            <v>0</v>
          </cell>
          <cell r="D399">
            <v>0</v>
          </cell>
          <cell r="E399">
            <v>0</v>
          </cell>
          <cell r="F399">
            <v>0</v>
          </cell>
          <cell r="G399">
            <v>0</v>
          </cell>
          <cell r="H399">
            <v>0</v>
          </cell>
          <cell r="I399">
            <v>0</v>
          </cell>
          <cell r="J399">
            <v>0</v>
          </cell>
          <cell r="K399">
            <v>0</v>
          </cell>
          <cell r="L399">
            <v>0</v>
          </cell>
          <cell r="M399">
            <v>0</v>
          </cell>
          <cell r="N399">
            <v>0</v>
          </cell>
        </row>
        <row r="400">
          <cell r="C400">
            <v>0</v>
          </cell>
          <cell r="D400">
            <v>0</v>
          </cell>
          <cell r="E400">
            <v>0</v>
          </cell>
          <cell r="F400">
            <v>0</v>
          </cell>
          <cell r="G400">
            <v>0</v>
          </cell>
          <cell r="H400">
            <v>0</v>
          </cell>
          <cell r="I400">
            <v>0</v>
          </cell>
          <cell r="J400">
            <v>0</v>
          </cell>
          <cell r="K400">
            <v>0</v>
          </cell>
          <cell r="L400">
            <v>0</v>
          </cell>
          <cell r="M400">
            <v>0</v>
          </cell>
          <cell r="N400">
            <v>0</v>
          </cell>
        </row>
        <row r="401">
          <cell r="C401">
            <v>0</v>
          </cell>
          <cell r="D401">
            <v>0</v>
          </cell>
          <cell r="E401">
            <v>0</v>
          </cell>
          <cell r="F401">
            <v>0</v>
          </cell>
          <cell r="G401">
            <v>0</v>
          </cell>
          <cell r="H401">
            <v>0</v>
          </cell>
          <cell r="I401">
            <v>0</v>
          </cell>
          <cell r="J401">
            <v>0</v>
          </cell>
          <cell r="K401">
            <v>0</v>
          </cell>
          <cell r="L401">
            <v>0</v>
          </cell>
          <cell r="M401">
            <v>0</v>
          </cell>
          <cell r="N401">
            <v>0</v>
          </cell>
        </row>
        <row r="402">
          <cell r="C402">
            <v>0</v>
          </cell>
          <cell r="D402">
            <v>0</v>
          </cell>
          <cell r="E402">
            <v>0</v>
          </cell>
          <cell r="F402">
            <v>0</v>
          </cell>
          <cell r="G402">
            <v>0</v>
          </cell>
          <cell r="H402">
            <v>0</v>
          </cell>
          <cell r="I402">
            <v>0</v>
          </cell>
          <cell r="J402">
            <v>0</v>
          </cell>
          <cell r="K402">
            <v>0</v>
          </cell>
          <cell r="L402">
            <v>0</v>
          </cell>
          <cell r="M402">
            <v>0</v>
          </cell>
          <cell r="N402">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47.402451923076924</v>
          </cell>
          <cell r="D405">
            <v>48.021699029126204</v>
          </cell>
          <cell r="E405">
            <v>48.719688073394494</v>
          </cell>
          <cell r="F405">
            <v>48.747706896551726</v>
          </cell>
          <cell r="G405">
            <v>49.537692307692303</v>
          </cell>
          <cell r="H405">
            <v>52.15466101694917</v>
          </cell>
          <cell r="I405">
            <v>43.110355932203404</v>
          </cell>
          <cell r="J405">
            <v>70.500437499999975</v>
          </cell>
          <cell r="K405">
            <v>63.759393162393188</v>
          </cell>
          <cell r="L405">
            <v>58.749134453781494</v>
          </cell>
          <cell r="M405">
            <v>53.025462184873973</v>
          </cell>
          <cell r="N405">
            <v>0</v>
          </cell>
        </row>
        <row r="406">
          <cell r="C406">
            <v>21.96561538461539</v>
          </cell>
          <cell r="D406">
            <v>22.061485436893193</v>
          </cell>
          <cell r="E406">
            <v>18.107752293577981</v>
          </cell>
          <cell r="F406">
            <v>18.876784482758623</v>
          </cell>
          <cell r="G406">
            <v>21.59770085470085</v>
          </cell>
          <cell r="H406">
            <v>19.458711864406794</v>
          </cell>
          <cell r="I406">
            <v>24.059203389830522</v>
          </cell>
          <cell r="J406">
            <v>24.823651785714269</v>
          </cell>
          <cell r="K406">
            <v>16.760051282051318</v>
          </cell>
          <cell r="L406">
            <v>56.880336134453771</v>
          </cell>
          <cell r="M406">
            <v>15.624512605042041</v>
          </cell>
          <cell r="N406">
            <v>0</v>
          </cell>
        </row>
        <row r="407">
          <cell r="C407">
            <v>9.823509615384614</v>
          </cell>
          <cell r="D407">
            <v>9.9668252427184481</v>
          </cell>
          <cell r="E407">
            <v>15.57911009174312</v>
          </cell>
          <cell r="F407">
            <v>15.108267241379313</v>
          </cell>
          <cell r="G407">
            <v>13.846316239316238</v>
          </cell>
          <cell r="H407">
            <v>17.294466101694923</v>
          </cell>
          <cell r="I407">
            <v>-1.6589491525423756</v>
          </cell>
          <cell r="J407">
            <v>12.40709821428571</v>
          </cell>
          <cell r="K407">
            <v>22.820957264957261</v>
          </cell>
          <cell r="L407">
            <v>20.825352941176469</v>
          </cell>
          <cell r="M407">
            <v>15.280100840336134</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4929.8550000000005</v>
          </cell>
          <cell r="D411">
            <v>4946.2349999999988</v>
          </cell>
          <cell r="E411">
            <v>5310.4459999999999</v>
          </cell>
          <cell r="F411">
            <v>5654.7340000000004</v>
          </cell>
          <cell r="G411">
            <v>5795.91</v>
          </cell>
          <cell r="H411">
            <v>6154.2500000000018</v>
          </cell>
          <cell r="I411">
            <v>5087.0220000000018</v>
          </cell>
          <cell r="J411">
            <v>7896.0489999999972</v>
          </cell>
          <cell r="K411">
            <v>7459.8490000000029</v>
          </cell>
          <cell r="L411">
            <v>6991.1469999999981</v>
          </cell>
          <cell r="M411">
            <v>6310.0300000000025</v>
          </cell>
          <cell r="N411">
            <v>0</v>
          </cell>
        </row>
        <row r="412">
          <cell r="C412">
            <v>868.78600000000006</v>
          </cell>
          <cell r="D412">
            <v>892.31900000000019</v>
          </cell>
          <cell r="E412">
            <v>883.57799999999986</v>
          </cell>
          <cell r="F412">
            <v>957.46799999999996</v>
          </cell>
          <cell r="G412">
            <v>893.96000000000026</v>
          </cell>
          <cell r="H412">
            <v>1062.3749999999998</v>
          </cell>
          <cell r="I412">
            <v>1688.7920000000004</v>
          </cell>
          <cell r="J412">
            <v>2971.2049999999999</v>
          </cell>
          <cell r="K412">
            <v>2073.8709999999996</v>
          </cell>
          <cell r="L412">
            <v>1839.17</v>
          </cell>
          <cell r="M412">
            <v>2332.3809999999999</v>
          </cell>
          <cell r="N412">
            <v>0</v>
          </cell>
        </row>
        <row r="413">
          <cell r="C413">
            <v>1021.6449999999999</v>
          </cell>
          <cell r="D413">
            <v>1026.5830000000001</v>
          </cell>
          <cell r="E413">
            <v>1698.123</v>
          </cell>
          <cell r="F413">
            <v>1752.5590000000002</v>
          </cell>
          <cell r="G413">
            <v>1620.0189999999998</v>
          </cell>
          <cell r="H413">
            <v>2040.7470000000008</v>
          </cell>
          <cell r="I413">
            <v>-195.75600000000031</v>
          </cell>
          <cell r="J413">
            <v>1389.5949999999996</v>
          </cell>
          <cell r="K413">
            <v>2670.0519999999997</v>
          </cell>
          <cell r="L413">
            <v>2478.2169999999996</v>
          </cell>
          <cell r="M413">
            <v>1818.3319999999999</v>
          </cell>
          <cell r="N413">
            <v>0</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3039.4240000000004</v>
          </cell>
          <cell r="D415">
            <v>3027.3329999999987</v>
          </cell>
          <cell r="E415">
            <v>2728.7449999999999</v>
          </cell>
          <cell r="F415">
            <v>2944.7070000000003</v>
          </cell>
          <cell r="G415">
            <v>3281.9309999999996</v>
          </cell>
          <cell r="H415">
            <v>3051.1280000000015</v>
          </cell>
          <cell r="I415">
            <v>3593.9860000000017</v>
          </cell>
          <cell r="J415">
            <v>3535.248999999998</v>
          </cell>
          <cell r="K415">
            <v>2715.926000000004</v>
          </cell>
          <cell r="L415">
            <v>2673.7599999999984</v>
          </cell>
          <cell r="M415">
            <v>2159.3170000000027</v>
          </cell>
          <cell r="N415">
            <v>0</v>
          </cell>
        </row>
        <row r="416">
          <cell r="C416">
            <v>0.61653415769835018</v>
          </cell>
          <cell r="D416">
            <v>0.61204795162381076</v>
          </cell>
          <cell r="E416">
            <v>0.51384478817786683</v>
          </cell>
          <cell r="F416">
            <v>0.52075075503109436</v>
          </cell>
          <cell r="G416">
            <v>0.56624947592353914</v>
          </cell>
          <cell r="H416">
            <v>0.49577576471544066</v>
          </cell>
          <cell r="I416">
            <v>0.70650097444044879</v>
          </cell>
          <cell r="J416">
            <v>0.44772379198761292</v>
          </cell>
          <cell r="K416">
            <v>0.36407251674933405</v>
          </cell>
          <cell r="L416">
            <v>0.38244940350989604</v>
          </cell>
          <cell r="M416">
            <v>0.34220391979118986</v>
          </cell>
          <cell r="N416">
            <v>0</v>
          </cell>
        </row>
        <row r="417">
          <cell r="C417">
            <v>0</v>
          </cell>
          <cell r="D417">
            <v>0</v>
          </cell>
          <cell r="E417">
            <v>0</v>
          </cell>
          <cell r="F417">
            <v>0</v>
          </cell>
          <cell r="G417">
            <v>0</v>
          </cell>
          <cell r="H417">
            <v>0</v>
          </cell>
          <cell r="I417">
            <v>0</v>
          </cell>
          <cell r="J417">
            <v>0</v>
          </cell>
          <cell r="K417">
            <v>0</v>
          </cell>
          <cell r="L417">
            <v>0</v>
          </cell>
          <cell r="M417">
            <v>0</v>
          </cell>
          <cell r="N417">
            <v>0</v>
          </cell>
        </row>
        <row r="418">
          <cell r="C418">
            <v>3039.4240000000004</v>
          </cell>
          <cell r="D418">
            <v>3027.3329999999987</v>
          </cell>
          <cell r="E418">
            <v>2728.7449999999999</v>
          </cell>
          <cell r="F418">
            <v>2944.7070000000003</v>
          </cell>
          <cell r="G418">
            <v>3281.9309999999996</v>
          </cell>
          <cell r="H418">
            <v>3051.1280000000015</v>
          </cell>
          <cell r="I418">
            <v>3593.9860000000017</v>
          </cell>
          <cell r="J418">
            <v>3535.248999999998</v>
          </cell>
          <cell r="K418">
            <v>2715.926000000004</v>
          </cell>
          <cell r="L418">
            <v>2673.7599999999984</v>
          </cell>
          <cell r="M418">
            <v>2159.3170000000027</v>
          </cell>
          <cell r="N418">
            <v>0</v>
          </cell>
        </row>
        <row r="419">
          <cell r="C419">
            <v>755</v>
          </cell>
          <cell r="D419">
            <v>755</v>
          </cell>
          <cell r="E419">
            <v>755</v>
          </cell>
          <cell r="F419">
            <v>755</v>
          </cell>
          <cell r="G419">
            <v>755</v>
          </cell>
          <cell r="H419">
            <v>755</v>
          </cell>
          <cell r="I419">
            <v>755</v>
          </cell>
          <cell r="J419">
            <v>755</v>
          </cell>
          <cell r="K419">
            <v>755</v>
          </cell>
          <cell r="L419">
            <v>-4095</v>
          </cell>
          <cell r="M419">
            <v>300</v>
          </cell>
          <cell r="N419">
            <v>0</v>
          </cell>
        </row>
        <row r="420">
          <cell r="C420">
            <v>2284.4240000000004</v>
          </cell>
          <cell r="D420">
            <v>2272.3329999999987</v>
          </cell>
          <cell r="E420">
            <v>1973.7449999999999</v>
          </cell>
          <cell r="F420">
            <v>2189.7070000000003</v>
          </cell>
          <cell r="G420">
            <v>2526.9309999999996</v>
          </cell>
          <cell r="H420">
            <v>2296.1280000000015</v>
          </cell>
          <cell r="I420">
            <v>2838.9860000000017</v>
          </cell>
          <cell r="J420">
            <v>2780.248999999998</v>
          </cell>
          <cell r="K420">
            <v>1960.926000000004</v>
          </cell>
          <cell r="L420">
            <v>6768.7599999999984</v>
          </cell>
          <cell r="M420">
            <v>1859.3170000000027</v>
          </cell>
          <cell r="N420">
            <v>0</v>
          </cell>
        </row>
        <row r="421">
          <cell r="C421">
            <v>0</v>
          </cell>
          <cell r="D421">
            <v>0</v>
          </cell>
          <cell r="E421">
            <v>0</v>
          </cell>
          <cell r="F421">
            <v>0</v>
          </cell>
          <cell r="G421">
            <v>0</v>
          </cell>
          <cell r="H421">
            <v>0</v>
          </cell>
          <cell r="I421">
            <v>0</v>
          </cell>
          <cell r="J421">
            <v>0</v>
          </cell>
          <cell r="K421">
            <v>0</v>
          </cell>
          <cell r="L421">
            <v>0</v>
          </cell>
          <cell r="M421">
            <v>0</v>
          </cell>
          <cell r="N421">
            <v>0</v>
          </cell>
        </row>
        <row r="422">
          <cell r="C422">
            <v>0</v>
          </cell>
          <cell r="D422">
            <v>0</v>
          </cell>
          <cell r="E422">
            <v>0</v>
          </cell>
          <cell r="F422">
            <v>10.295999999999999</v>
          </cell>
          <cell r="G422">
            <v>0</v>
          </cell>
          <cell r="H422">
            <v>0</v>
          </cell>
          <cell r="I422">
            <v>0</v>
          </cell>
          <cell r="J422">
            <v>0</v>
          </cell>
          <cell r="K422">
            <v>0</v>
          </cell>
          <cell r="L422">
            <v>0</v>
          </cell>
          <cell r="M422">
            <v>20.451000000000001</v>
          </cell>
          <cell r="N422">
            <v>0</v>
          </cell>
        </row>
        <row r="423">
          <cell r="C423">
            <v>-5.7380000000000004</v>
          </cell>
          <cell r="D423">
            <v>-19.669</v>
          </cell>
          <cell r="E423">
            <v>-83.766000000000005</v>
          </cell>
          <cell r="F423">
            <v>-68.656999999999982</v>
          </cell>
          <cell r="G423">
            <v>-249.38299999999998</v>
          </cell>
          <cell r="H423">
            <v>-140.346</v>
          </cell>
          <cell r="I423">
            <v>-103.01400000000001</v>
          </cell>
          <cell r="J423">
            <v>-20.605000000000018</v>
          </cell>
          <cell r="K423">
            <v>-50.133000000000038</v>
          </cell>
          <cell r="L423">
            <v>-25</v>
          </cell>
          <cell r="M423">
            <v>-112.58499999999992</v>
          </cell>
          <cell r="N423">
            <v>0</v>
          </cell>
        </row>
        <row r="424">
          <cell r="C424">
            <v>2278.6860000000006</v>
          </cell>
          <cell r="D424">
            <v>2252.6639999999989</v>
          </cell>
          <cell r="E424">
            <v>1889.9789999999998</v>
          </cell>
          <cell r="F424">
            <v>2110.7540000000004</v>
          </cell>
          <cell r="G424">
            <v>2277.5479999999998</v>
          </cell>
          <cell r="H424">
            <v>2155.7820000000015</v>
          </cell>
          <cell r="I424">
            <v>2735.9720000000016</v>
          </cell>
          <cell r="J424">
            <v>2759.643999999998</v>
          </cell>
          <cell r="K424">
            <v>1910.793000000004</v>
          </cell>
          <cell r="L424">
            <v>6743.7599999999984</v>
          </cell>
          <cell r="M424">
            <v>1726.2810000000027</v>
          </cell>
          <cell r="N424">
            <v>0</v>
          </cell>
        </row>
        <row r="425">
          <cell r="C425">
            <v>0</v>
          </cell>
          <cell r="D425">
            <v>0</v>
          </cell>
          <cell r="E425">
            <v>0</v>
          </cell>
          <cell r="F425">
            <v>0</v>
          </cell>
          <cell r="G425">
            <v>0</v>
          </cell>
          <cell r="H425">
            <v>0</v>
          </cell>
          <cell r="I425">
            <v>0</v>
          </cell>
          <cell r="J425">
            <v>0</v>
          </cell>
          <cell r="K425">
            <v>0</v>
          </cell>
          <cell r="L425">
            <v>-1000</v>
          </cell>
          <cell r="M425">
            <v>2150.3379999999997</v>
          </cell>
          <cell r="N425">
            <v>0</v>
          </cell>
        </row>
        <row r="426">
          <cell r="C426">
            <v>0</v>
          </cell>
          <cell r="D426">
            <v>0</v>
          </cell>
          <cell r="E426">
            <v>0</v>
          </cell>
          <cell r="F426">
            <v>0</v>
          </cell>
          <cell r="G426">
            <v>0</v>
          </cell>
          <cell r="H426">
            <v>0</v>
          </cell>
          <cell r="I426">
            <v>0</v>
          </cell>
          <cell r="J426">
            <v>0</v>
          </cell>
          <cell r="K426">
            <v>0</v>
          </cell>
          <cell r="L426">
            <v>488.08</v>
          </cell>
          <cell r="M426">
            <v>0</v>
          </cell>
          <cell r="N426">
            <v>0</v>
          </cell>
        </row>
        <row r="427">
          <cell r="C427">
            <v>0</v>
          </cell>
          <cell r="D427">
            <v>0</v>
          </cell>
          <cell r="E427">
            <v>0</v>
          </cell>
          <cell r="F427">
            <v>0</v>
          </cell>
          <cell r="G427">
            <v>0</v>
          </cell>
          <cell r="H427">
            <v>0</v>
          </cell>
          <cell r="I427">
            <v>0</v>
          </cell>
          <cell r="J427">
            <v>0</v>
          </cell>
          <cell r="K427">
            <v>0</v>
          </cell>
          <cell r="L427">
            <v>0</v>
          </cell>
          <cell r="M427">
            <v>0</v>
          </cell>
          <cell r="N427">
            <v>0</v>
          </cell>
        </row>
        <row r="428">
          <cell r="C428">
            <v>2278.6860000000006</v>
          </cell>
          <cell r="D428">
            <v>2252.6639999999989</v>
          </cell>
          <cell r="E428">
            <v>1889.9789999999998</v>
          </cell>
          <cell r="F428">
            <v>2110.7540000000004</v>
          </cell>
          <cell r="G428">
            <v>2277.5479999999998</v>
          </cell>
          <cell r="H428">
            <v>2155.7820000000015</v>
          </cell>
          <cell r="I428">
            <v>2735.9720000000016</v>
          </cell>
          <cell r="J428">
            <v>2759.643999999998</v>
          </cell>
          <cell r="K428">
            <v>1910.793000000004</v>
          </cell>
          <cell r="L428">
            <v>5255.6799999999985</v>
          </cell>
          <cell r="M428">
            <v>3876.6190000000024</v>
          </cell>
          <cell r="N428">
            <v>0</v>
          </cell>
        </row>
        <row r="429">
          <cell r="C429">
            <v>0.46222170834639159</v>
          </cell>
          <cell r="D429">
            <v>0.45543003921164266</v>
          </cell>
          <cell r="E429">
            <v>0.35589835580664975</v>
          </cell>
          <cell r="F429">
            <v>0.37327202305183588</v>
          </cell>
          <cell r="G429">
            <v>0.39295779265033443</v>
          </cell>
          <cell r="H429">
            <v>0.35029158711459574</v>
          </cell>
          <cell r="I429">
            <v>0.53783372668724461</v>
          </cell>
          <cell r="J429">
            <v>0.34949681796554188</v>
          </cell>
          <cell r="K429">
            <v>0.25614365652709636</v>
          </cell>
          <cell r="L429">
            <v>0.7517621929563203</v>
          </cell>
          <cell r="M429">
            <v>0.61435825186251114</v>
          </cell>
          <cell r="N429">
            <v>0</v>
          </cell>
        </row>
        <row r="433">
          <cell r="C433">
            <v>8.1831772391954143</v>
          </cell>
          <cell r="D433">
            <v>8.2008388966295573</v>
          </cell>
          <cell r="E433">
            <v>8.8091507306299164</v>
          </cell>
          <cell r="F433">
            <v>9.4376348364241505</v>
          </cell>
          <cell r="G433">
            <v>9.9390579496897526</v>
          </cell>
          <cell r="H433">
            <v>10.342558336191463</v>
          </cell>
          <cell r="I433">
            <v>8.564695037098824</v>
          </cell>
          <cell r="J433">
            <v>13.0569362043871</v>
          </cell>
          <cell r="K433">
            <v>12.275489907652382</v>
          </cell>
          <cell r="L433">
            <v>11.290408505590245</v>
          </cell>
          <cell r="M433">
            <v>10.448900985951544</v>
          </cell>
          <cell r="N433">
            <v>0</v>
          </cell>
        </row>
        <row r="434">
          <cell r="C434">
            <v>3.7824421632022132</v>
          </cell>
          <cell r="D434">
            <v>3.734908380260364</v>
          </cell>
          <cell r="E434">
            <v>3.135162261084135</v>
          </cell>
          <cell r="F434">
            <v>3.5228050482165254</v>
          </cell>
          <cell r="G434">
            <v>3.9056302729338443</v>
          </cell>
          <cell r="H434">
            <v>3.6229111744098006</v>
          </cell>
          <cell r="I434">
            <v>4.6063818497426103</v>
          </cell>
          <cell r="J434">
            <v>4.5633576558123714</v>
          </cell>
          <cell r="K434">
            <v>3.1442888706075496</v>
          </cell>
          <cell r="L434">
            <v>8.487702257535215</v>
          </cell>
          <cell r="M434">
            <v>6.4193685436136594</v>
          </cell>
          <cell r="N434">
            <v>0</v>
          </cell>
        </row>
        <row r="435">
          <cell r="C435">
            <v>0</v>
          </cell>
          <cell r="D435">
            <v>0</v>
          </cell>
          <cell r="E435">
            <v>0</v>
          </cell>
          <cell r="F435">
            <v>0</v>
          </cell>
          <cell r="G435">
            <v>0</v>
          </cell>
          <cell r="H435">
            <v>0</v>
          </cell>
          <cell r="I435">
            <v>0</v>
          </cell>
          <cell r="J435">
            <v>0</v>
          </cell>
          <cell r="K435">
            <v>0</v>
          </cell>
          <cell r="L435">
            <v>0</v>
          </cell>
          <cell r="M435">
            <v>0</v>
          </cell>
          <cell r="N435">
            <v>0</v>
          </cell>
        </row>
        <row r="436">
          <cell r="C436">
            <v>0</v>
          </cell>
          <cell r="D436">
            <v>0</v>
          </cell>
          <cell r="E436">
            <v>0</v>
          </cell>
          <cell r="F436">
            <v>0</v>
          </cell>
          <cell r="G436">
            <v>0</v>
          </cell>
          <cell r="H436">
            <v>0</v>
          </cell>
          <cell r="I436">
            <v>0</v>
          </cell>
          <cell r="J436">
            <v>0</v>
          </cell>
          <cell r="K436">
            <v>0</v>
          </cell>
          <cell r="L436">
            <v>0</v>
          </cell>
          <cell r="M436">
            <v>0</v>
          </cell>
          <cell r="N436">
            <v>0</v>
          </cell>
        </row>
        <row r="439">
          <cell r="C439">
            <v>3039.4240000000004</v>
          </cell>
          <cell r="D439">
            <v>3027.3329999999987</v>
          </cell>
          <cell r="E439">
            <v>2728.7449999999999</v>
          </cell>
          <cell r="F439">
            <v>2944.7070000000003</v>
          </cell>
          <cell r="G439">
            <v>3281.9309999999996</v>
          </cell>
          <cell r="H439">
            <v>3051.1280000000015</v>
          </cell>
          <cell r="I439">
            <v>3593.9860000000017</v>
          </cell>
          <cell r="J439">
            <v>3535.248999999998</v>
          </cell>
          <cell r="K439">
            <v>2715.926000000004</v>
          </cell>
          <cell r="L439">
            <v>2673.7599999999984</v>
          </cell>
          <cell r="M439">
            <v>2159.3170000000027</v>
          </cell>
          <cell r="N439">
            <v>0</v>
          </cell>
        </row>
        <row r="440">
          <cell r="C440">
            <v>0</v>
          </cell>
          <cell r="D440">
            <v>0</v>
          </cell>
          <cell r="E440">
            <v>0</v>
          </cell>
          <cell r="F440">
            <v>0</v>
          </cell>
          <cell r="G440">
            <v>0</v>
          </cell>
          <cell r="H440">
            <v>0</v>
          </cell>
          <cell r="I440">
            <v>0</v>
          </cell>
          <cell r="J440">
            <v>0</v>
          </cell>
          <cell r="K440">
            <v>0</v>
          </cell>
          <cell r="L440">
            <v>0</v>
          </cell>
          <cell r="M440">
            <v>0</v>
          </cell>
          <cell r="N440">
            <v>0</v>
          </cell>
        </row>
        <row r="441">
          <cell r="C441">
            <v>0</v>
          </cell>
          <cell r="D441">
            <v>0</v>
          </cell>
          <cell r="E441">
            <v>0</v>
          </cell>
          <cell r="F441">
            <v>0</v>
          </cell>
          <cell r="G441">
            <v>0</v>
          </cell>
          <cell r="H441">
            <v>0</v>
          </cell>
          <cell r="I441">
            <v>0</v>
          </cell>
          <cell r="J441">
            <v>0</v>
          </cell>
          <cell r="K441">
            <v>0</v>
          </cell>
          <cell r="L441">
            <v>0</v>
          </cell>
          <cell r="M441">
            <v>0</v>
          </cell>
          <cell r="N441">
            <v>0</v>
          </cell>
        </row>
        <row r="442">
          <cell r="C442">
            <v>3039.4240000000004</v>
          </cell>
          <cell r="D442">
            <v>3027.3329999999987</v>
          </cell>
          <cell r="E442">
            <v>2728.7449999999999</v>
          </cell>
          <cell r="F442">
            <v>2944.7070000000003</v>
          </cell>
          <cell r="G442">
            <v>3281.9309999999996</v>
          </cell>
          <cell r="H442">
            <v>3051.1280000000015</v>
          </cell>
          <cell r="I442">
            <v>3593.9860000000017</v>
          </cell>
          <cell r="J442">
            <v>3535.248999999998</v>
          </cell>
          <cell r="K442">
            <v>2715.926000000004</v>
          </cell>
          <cell r="L442">
            <v>2673.7599999999984</v>
          </cell>
          <cell r="M442">
            <v>2159.3170000000027</v>
          </cell>
          <cell r="N442">
            <v>0</v>
          </cell>
        </row>
        <row r="443">
          <cell r="C443">
            <v>-2585.6869999999999</v>
          </cell>
          <cell r="D443">
            <v>-605.49499999999989</v>
          </cell>
          <cell r="E443">
            <v>-1501.3230000000003</v>
          </cell>
          <cell r="F443">
            <v>4692.5050000000001</v>
          </cell>
          <cell r="G443">
            <v>0</v>
          </cell>
          <cell r="H443">
            <v>-11541</v>
          </cell>
          <cell r="I443">
            <v>-1916.4069999999992</v>
          </cell>
          <cell r="J443">
            <v>-298.86700000000019</v>
          </cell>
          <cell r="K443">
            <v>-1525.4060000000009</v>
          </cell>
          <cell r="L443">
            <v>-355.96899999999914</v>
          </cell>
          <cell r="M443">
            <v>-3391.7749999999996</v>
          </cell>
          <cell r="N443">
            <v>0</v>
          </cell>
        </row>
        <row r="444">
          <cell r="C444">
            <v>0</v>
          </cell>
          <cell r="D444">
            <v>0</v>
          </cell>
          <cell r="E444">
            <v>0</v>
          </cell>
          <cell r="F444">
            <v>0</v>
          </cell>
          <cell r="G444">
            <v>0</v>
          </cell>
          <cell r="H444">
            <v>0</v>
          </cell>
          <cell r="I444">
            <v>0</v>
          </cell>
          <cell r="J444">
            <v>0</v>
          </cell>
          <cell r="K444">
            <v>0</v>
          </cell>
          <cell r="L444">
            <v>0</v>
          </cell>
          <cell r="M444">
            <v>0</v>
          </cell>
          <cell r="N444">
            <v>0</v>
          </cell>
        </row>
        <row r="445">
          <cell r="C445">
            <v>-5.7380000000000004</v>
          </cell>
          <cell r="D445">
            <v>-19.669</v>
          </cell>
          <cell r="E445">
            <v>-83.766000000000005</v>
          </cell>
          <cell r="F445">
            <v>-78.952999999999975</v>
          </cell>
          <cell r="G445">
            <v>-249.38299999999998</v>
          </cell>
          <cell r="H445">
            <v>-140.346</v>
          </cell>
          <cell r="I445">
            <v>-103.01400000000001</v>
          </cell>
          <cell r="J445">
            <v>-20.605000000000018</v>
          </cell>
          <cell r="K445">
            <v>-50.133000000000038</v>
          </cell>
          <cell r="L445">
            <v>-25</v>
          </cell>
          <cell r="M445">
            <v>-133.03599999999992</v>
          </cell>
          <cell r="N445">
            <v>0</v>
          </cell>
        </row>
        <row r="446">
          <cell r="C446">
            <v>0</v>
          </cell>
          <cell r="D446">
            <v>0</v>
          </cell>
          <cell r="E446">
            <v>0</v>
          </cell>
          <cell r="F446">
            <v>0</v>
          </cell>
          <cell r="G446">
            <v>0</v>
          </cell>
          <cell r="H446">
            <v>0</v>
          </cell>
          <cell r="I446">
            <v>0</v>
          </cell>
          <cell r="J446">
            <v>0</v>
          </cell>
          <cell r="K446">
            <v>0</v>
          </cell>
          <cell r="L446">
            <v>0</v>
          </cell>
          <cell r="M446">
            <v>0</v>
          </cell>
          <cell r="N446">
            <v>0</v>
          </cell>
        </row>
        <row r="447">
          <cell r="C447">
            <v>0</v>
          </cell>
          <cell r="D447">
            <v>0</v>
          </cell>
          <cell r="E447">
            <v>0</v>
          </cell>
          <cell r="F447">
            <v>0</v>
          </cell>
          <cell r="G447">
            <v>0</v>
          </cell>
          <cell r="H447">
            <v>0</v>
          </cell>
          <cell r="I447">
            <v>0</v>
          </cell>
          <cell r="J447">
            <v>0</v>
          </cell>
          <cell r="K447">
            <v>0</v>
          </cell>
          <cell r="L447">
            <v>-1000</v>
          </cell>
          <cell r="M447">
            <v>2150.3379999999997</v>
          </cell>
          <cell r="N447">
            <v>0</v>
          </cell>
        </row>
        <row r="448">
          <cell r="C448">
            <v>0</v>
          </cell>
          <cell r="D448">
            <v>0</v>
          </cell>
          <cell r="E448">
            <v>0</v>
          </cell>
          <cell r="F448">
            <v>0</v>
          </cell>
          <cell r="G448">
            <v>0</v>
          </cell>
          <cell r="H448">
            <v>0</v>
          </cell>
          <cell r="I448">
            <v>0</v>
          </cell>
          <cell r="J448">
            <v>0</v>
          </cell>
          <cell r="K448">
            <v>0</v>
          </cell>
          <cell r="L448">
            <v>-488.08</v>
          </cell>
          <cell r="M448">
            <v>0</v>
          </cell>
          <cell r="N448">
            <v>0</v>
          </cell>
        </row>
        <row r="449">
          <cell r="C449">
            <v>447.99900000000071</v>
          </cell>
          <cell r="D449">
            <v>2402.168999999999</v>
          </cell>
          <cell r="E449">
            <v>1143.6559999999995</v>
          </cell>
          <cell r="F449">
            <v>7558.259</v>
          </cell>
          <cell r="G449">
            <v>3032.5479999999998</v>
          </cell>
          <cell r="H449">
            <v>-8630.2179999999971</v>
          </cell>
          <cell r="I449">
            <v>1574.5650000000023</v>
          </cell>
          <cell r="J449">
            <v>3215.7769999999978</v>
          </cell>
          <cell r="K449">
            <v>1140.3870000000031</v>
          </cell>
          <cell r="L449">
            <v>804.71099999999933</v>
          </cell>
          <cell r="M449">
            <v>784.84400000000278</v>
          </cell>
          <cell r="N449">
            <v>0</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447.99900000000071</v>
          </cell>
          <cell r="D451">
            <v>2402.168999999999</v>
          </cell>
          <cell r="E451">
            <v>1143.6559999999995</v>
          </cell>
          <cell r="F451">
            <v>7558.259</v>
          </cell>
          <cell r="G451">
            <v>3032.5479999999998</v>
          </cell>
          <cell r="H451">
            <v>-8630.2179999999971</v>
          </cell>
          <cell r="I451">
            <v>1574.5650000000023</v>
          </cell>
          <cell r="J451">
            <v>3215.7769999999978</v>
          </cell>
          <cell r="K451">
            <v>1140.3870000000031</v>
          </cell>
          <cell r="L451">
            <v>804.71099999999933</v>
          </cell>
          <cell r="M451">
            <v>784.84400000000278</v>
          </cell>
          <cell r="N451">
            <v>0</v>
          </cell>
        </row>
        <row r="452">
          <cell r="C452">
            <v>0</v>
          </cell>
          <cell r="D452">
            <v>-35341.000999999997</v>
          </cell>
          <cell r="E452">
            <v>-32938.831999999995</v>
          </cell>
          <cell r="F452">
            <v>-31795.175999999996</v>
          </cell>
          <cell r="G452">
            <v>-24236.916999999994</v>
          </cell>
          <cell r="H452">
            <v>-21204.368999999995</v>
          </cell>
          <cell r="I452">
            <v>-29834.586999999992</v>
          </cell>
          <cell r="J452">
            <v>-28260.02199999999</v>
          </cell>
          <cell r="K452">
            <v>15139.755000000008</v>
          </cell>
          <cell r="L452">
            <v>16280.142000000011</v>
          </cell>
          <cell r="M452">
            <v>17598.85300000001</v>
          </cell>
          <cell r="N452">
            <v>0</v>
          </cell>
        </row>
        <row r="453">
          <cell r="C453">
            <v>-35789</v>
          </cell>
          <cell r="D453">
            <v>0</v>
          </cell>
          <cell r="E453">
            <v>0</v>
          </cell>
          <cell r="F453">
            <v>0</v>
          </cell>
          <cell r="G453">
            <v>0</v>
          </cell>
          <cell r="H453">
            <v>0</v>
          </cell>
          <cell r="I453">
            <v>0</v>
          </cell>
          <cell r="J453">
            <v>40184</v>
          </cell>
          <cell r="K453">
            <v>0</v>
          </cell>
          <cell r="L453">
            <v>514</v>
          </cell>
          <cell r="M453">
            <v>-2124</v>
          </cell>
          <cell r="N453">
            <v>0</v>
          </cell>
        </row>
        <row r="454">
          <cell r="C454">
            <v>0</v>
          </cell>
          <cell r="D454">
            <v>0</v>
          </cell>
          <cell r="E454">
            <v>0</v>
          </cell>
          <cell r="F454">
            <v>0</v>
          </cell>
          <cell r="G454">
            <v>0</v>
          </cell>
          <cell r="H454">
            <v>0</v>
          </cell>
          <cell r="I454">
            <v>0</v>
          </cell>
          <cell r="J454">
            <v>0</v>
          </cell>
          <cell r="K454">
            <v>0</v>
          </cell>
          <cell r="L454">
            <v>0</v>
          </cell>
          <cell r="M454">
            <v>0</v>
          </cell>
          <cell r="N454">
            <v>0</v>
          </cell>
        </row>
        <row r="455">
          <cell r="C455">
            <v>0</v>
          </cell>
          <cell r="D455">
            <v>0</v>
          </cell>
          <cell r="E455">
            <v>0</v>
          </cell>
          <cell r="F455">
            <v>0</v>
          </cell>
          <cell r="G455">
            <v>0</v>
          </cell>
          <cell r="H455">
            <v>0</v>
          </cell>
          <cell r="I455">
            <v>0</v>
          </cell>
          <cell r="J455">
            <v>0</v>
          </cell>
          <cell r="K455">
            <v>0</v>
          </cell>
          <cell r="L455">
            <v>0</v>
          </cell>
          <cell r="M455">
            <v>0</v>
          </cell>
          <cell r="N455">
            <v>0</v>
          </cell>
        </row>
        <row r="456">
          <cell r="C456">
            <v>-35341.000999999997</v>
          </cell>
          <cell r="D456">
            <v>-32938.831999999995</v>
          </cell>
          <cell r="E456">
            <v>-31795.175999999996</v>
          </cell>
          <cell r="F456">
            <v>-24236.916999999994</v>
          </cell>
          <cell r="G456">
            <v>-21204.368999999995</v>
          </cell>
          <cell r="H456">
            <v>-29834.586999999992</v>
          </cell>
          <cell r="I456">
            <v>-28260.02199999999</v>
          </cell>
          <cell r="J456">
            <v>15139.755000000008</v>
          </cell>
          <cell r="K456">
            <v>16280.142000000011</v>
          </cell>
          <cell r="L456">
            <v>17598.85300000001</v>
          </cell>
          <cell r="M456">
            <v>16259.697000000015</v>
          </cell>
          <cell r="N456">
            <v>0</v>
          </cell>
        </row>
        <row r="459">
          <cell r="C459">
            <v>0</v>
          </cell>
          <cell r="D459">
            <v>0</v>
          </cell>
          <cell r="E459">
            <v>0</v>
          </cell>
          <cell r="F459">
            <v>0</v>
          </cell>
          <cell r="G459">
            <v>0</v>
          </cell>
          <cell r="H459">
            <v>0</v>
          </cell>
          <cell r="I459">
            <v>0</v>
          </cell>
          <cell r="J459">
            <v>44454</v>
          </cell>
          <cell r="K459">
            <v>-194</v>
          </cell>
          <cell r="L459">
            <v>4493</v>
          </cell>
          <cell r="M459">
            <v>-3105</v>
          </cell>
          <cell r="N459">
            <v>0</v>
          </cell>
        </row>
        <row r="460">
          <cell r="C460">
            <v>0</v>
          </cell>
          <cell r="D460">
            <v>0</v>
          </cell>
          <cell r="E460">
            <v>0</v>
          </cell>
          <cell r="F460">
            <v>0</v>
          </cell>
          <cell r="G460">
            <v>0</v>
          </cell>
          <cell r="H460">
            <v>0</v>
          </cell>
          <cell r="I460">
            <v>0</v>
          </cell>
          <cell r="J460">
            <v>0</v>
          </cell>
          <cell r="K460">
            <v>0</v>
          </cell>
          <cell r="L460">
            <v>0</v>
          </cell>
          <cell r="M460">
            <v>0</v>
          </cell>
          <cell r="N460">
            <v>0</v>
          </cell>
        </row>
        <row r="461">
          <cell r="C461">
            <v>0</v>
          </cell>
          <cell r="D461">
            <v>0</v>
          </cell>
          <cell r="E461">
            <v>0</v>
          </cell>
          <cell r="F461">
            <v>0</v>
          </cell>
          <cell r="G461">
            <v>0</v>
          </cell>
          <cell r="H461">
            <v>0</v>
          </cell>
          <cell r="I461">
            <v>0</v>
          </cell>
          <cell r="J461">
            <v>0</v>
          </cell>
          <cell r="K461">
            <v>0</v>
          </cell>
          <cell r="L461">
            <v>0</v>
          </cell>
          <cell r="M461">
            <v>0</v>
          </cell>
          <cell r="N461">
            <v>0</v>
          </cell>
        </row>
        <row r="462">
          <cell r="C462">
            <v>0</v>
          </cell>
          <cell r="D462">
            <v>0</v>
          </cell>
          <cell r="E462">
            <v>0</v>
          </cell>
          <cell r="F462">
            <v>0</v>
          </cell>
          <cell r="G462">
            <v>0</v>
          </cell>
          <cell r="H462">
            <v>0</v>
          </cell>
          <cell r="I462">
            <v>0</v>
          </cell>
          <cell r="J462">
            <v>44454</v>
          </cell>
          <cell r="K462">
            <v>-194</v>
          </cell>
          <cell r="L462">
            <v>4493</v>
          </cell>
          <cell r="M462">
            <v>-3105</v>
          </cell>
          <cell r="N462">
            <v>0</v>
          </cell>
        </row>
        <row r="463">
          <cell r="C463">
            <v>0</v>
          </cell>
          <cell r="D463">
            <v>0</v>
          </cell>
          <cell r="E463">
            <v>0</v>
          </cell>
          <cell r="F463">
            <v>0</v>
          </cell>
          <cell r="G463">
            <v>0</v>
          </cell>
          <cell r="H463">
            <v>0</v>
          </cell>
          <cell r="I463">
            <v>0</v>
          </cell>
          <cell r="J463">
            <v>7703</v>
          </cell>
          <cell r="K463">
            <v>141</v>
          </cell>
          <cell r="L463">
            <v>2716</v>
          </cell>
          <cell r="M463">
            <v>2731</v>
          </cell>
          <cell r="N463">
            <v>0</v>
          </cell>
        </row>
        <row r="464">
          <cell r="C464">
            <v>0</v>
          </cell>
          <cell r="D464">
            <v>0</v>
          </cell>
          <cell r="E464">
            <v>0</v>
          </cell>
          <cell r="F464">
            <v>0</v>
          </cell>
          <cell r="G464">
            <v>0</v>
          </cell>
          <cell r="H464">
            <v>0</v>
          </cell>
          <cell r="I464">
            <v>0</v>
          </cell>
          <cell r="J464">
            <v>0</v>
          </cell>
          <cell r="K464">
            <v>0</v>
          </cell>
          <cell r="L464">
            <v>0</v>
          </cell>
          <cell r="M464">
            <v>0</v>
          </cell>
          <cell r="N464">
            <v>0</v>
          </cell>
        </row>
        <row r="465">
          <cell r="C465">
            <v>0</v>
          </cell>
          <cell r="D465">
            <v>0</v>
          </cell>
          <cell r="E465">
            <v>0</v>
          </cell>
          <cell r="F465">
            <v>0</v>
          </cell>
          <cell r="G465">
            <v>0</v>
          </cell>
          <cell r="H465">
            <v>0</v>
          </cell>
          <cell r="I465">
            <v>0</v>
          </cell>
          <cell r="J465">
            <v>0</v>
          </cell>
          <cell r="K465">
            <v>0</v>
          </cell>
          <cell r="L465">
            <v>0</v>
          </cell>
          <cell r="M465">
            <v>0</v>
          </cell>
          <cell r="N465">
            <v>0</v>
          </cell>
        </row>
        <row r="466">
          <cell r="C466">
            <v>0</v>
          </cell>
          <cell r="D466">
            <v>0</v>
          </cell>
          <cell r="E466">
            <v>0</v>
          </cell>
          <cell r="F466">
            <v>0</v>
          </cell>
          <cell r="G466">
            <v>0</v>
          </cell>
          <cell r="H466">
            <v>0</v>
          </cell>
          <cell r="I466">
            <v>0</v>
          </cell>
          <cell r="J466">
            <v>7772</v>
          </cell>
          <cell r="K466">
            <v>3678</v>
          </cell>
          <cell r="L466">
            <v>2279</v>
          </cell>
          <cell r="M466">
            <v>191</v>
          </cell>
          <cell r="N466">
            <v>0</v>
          </cell>
        </row>
        <row r="467">
          <cell r="C467">
            <v>0</v>
          </cell>
          <cell r="D467">
            <v>0</v>
          </cell>
          <cell r="E467">
            <v>0</v>
          </cell>
          <cell r="F467">
            <v>0</v>
          </cell>
          <cell r="G467">
            <v>0</v>
          </cell>
          <cell r="H467">
            <v>0</v>
          </cell>
          <cell r="I467">
            <v>0</v>
          </cell>
          <cell r="J467">
            <v>0</v>
          </cell>
          <cell r="K467">
            <v>0</v>
          </cell>
          <cell r="L467">
            <v>0</v>
          </cell>
          <cell r="M467">
            <v>0</v>
          </cell>
          <cell r="N467">
            <v>0</v>
          </cell>
        </row>
        <row r="468">
          <cell r="C468">
            <v>0</v>
          </cell>
          <cell r="D468">
            <v>0</v>
          </cell>
          <cell r="E468">
            <v>0</v>
          </cell>
          <cell r="F468">
            <v>0</v>
          </cell>
          <cell r="G468">
            <v>0</v>
          </cell>
          <cell r="H468">
            <v>0</v>
          </cell>
          <cell r="I468">
            <v>0</v>
          </cell>
          <cell r="J468">
            <v>3566</v>
          </cell>
          <cell r="K468">
            <v>1871</v>
          </cell>
          <cell r="L468">
            <v>-2643</v>
          </cell>
          <cell r="M468">
            <v>3329</v>
          </cell>
          <cell r="N468">
            <v>0</v>
          </cell>
        </row>
        <row r="469">
          <cell r="C469">
            <v>0</v>
          </cell>
          <cell r="D469">
            <v>0</v>
          </cell>
          <cell r="E469">
            <v>0</v>
          </cell>
          <cell r="F469">
            <v>0</v>
          </cell>
          <cell r="G469">
            <v>0</v>
          </cell>
          <cell r="H469">
            <v>0</v>
          </cell>
          <cell r="I469">
            <v>0</v>
          </cell>
          <cell r="J469">
            <v>19041</v>
          </cell>
          <cell r="K469">
            <v>5690</v>
          </cell>
          <cell r="L469">
            <v>2352</v>
          </cell>
          <cell r="M469">
            <v>6251</v>
          </cell>
          <cell r="N469">
            <v>0</v>
          </cell>
        </row>
        <row r="470">
          <cell r="C470">
            <v>0</v>
          </cell>
          <cell r="D470">
            <v>0</v>
          </cell>
          <cell r="E470">
            <v>0</v>
          </cell>
          <cell r="F470">
            <v>0</v>
          </cell>
          <cell r="G470">
            <v>0</v>
          </cell>
          <cell r="H470">
            <v>0</v>
          </cell>
          <cell r="I470">
            <v>0</v>
          </cell>
          <cell r="J470">
            <v>63495</v>
          </cell>
          <cell r="K470">
            <v>5496</v>
          </cell>
          <cell r="L470">
            <v>6845</v>
          </cell>
          <cell r="M470">
            <v>3146</v>
          </cell>
          <cell r="N470">
            <v>0</v>
          </cell>
        </row>
        <row r="471">
          <cell r="C471">
            <v>0</v>
          </cell>
          <cell r="D471">
            <v>0</v>
          </cell>
          <cell r="E471">
            <v>0</v>
          </cell>
          <cell r="F471">
            <v>0</v>
          </cell>
          <cell r="G471">
            <v>0</v>
          </cell>
          <cell r="H471">
            <v>0</v>
          </cell>
          <cell r="I471">
            <v>0</v>
          </cell>
          <cell r="J471">
            <v>29731</v>
          </cell>
          <cell r="K471">
            <v>0</v>
          </cell>
          <cell r="L471">
            <v>0</v>
          </cell>
          <cell r="M471">
            <v>-2259</v>
          </cell>
          <cell r="N471">
            <v>0</v>
          </cell>
        </row>
        <row r="472">
          <cell r="C472">
            <v>0</v>
          </cell>
          <cell r="D472">
            <v>0</v>
          </cell>
          <cell r="E472">
            <v>0</v>
          </cell>
          <cell r="F472">
            <v>0</v>
          </cell>
          <cell r="G472">
            <v>0</v>
          </cell>
          <cell r="H472">
            <v>0</v>
          </cell>
          <cell r="I472">
            <v>0</v>
          </cell>
          <cell r="J472">
            <v>10453</v>
          </cell>
          <cell r="K472">
            <v>0</v>
          </cell>
          <cell r="L472">
            <v>514</v>
          </cell>
          <cell r="M472">
            <v>135</v>
          </cell>
          <cell r="N472">
            <v>0</v>
          </cell>
        </row>
        <row r="473">
          <cell r="C473">
            <v>0</v>
          </cell>
          <cell r="D473">
            <v>0</v>
          </cell>
          <cell r="E473">
            <v>0</v>
          </cell>
          <cell r="F473">
            <v>0</v>
          </cell>
          <cell r="G473">
            <v>0</v>
          </cell>
          <cell r="H473">
            <v>0</v>
          </cell>
          <cell r="I473">
            <v>0</v>
          </cell>
          <cell r="J473">
            <v>2759.6439999999984</v>
          </cell>
          <cell r="K473">
            <v>1910.7929999999942</v>
          </cell>
          <cell r="L473">
            <v>5255.6799999999967</v>
          </cell>
          <cell r="M473">
            <v>3876.6190000000242</v>
          </cell>
          <cell r="N473">
            <v>0</v>
          </cell>
        </row>
        <row r="474">
          <cell r="C474">
            <v>0</v>
          </cell>
          <cell r="D474">
            <v>0</v>
          </cell>
          <cell r="E474">
            <v>0</v>
          </cell>
          <cell r="F474">
            <v>0</v>
          </cell>
          <cell r="G474">
            <v>0</v>
          </cell>
          <cell r="H474">
            <v>0</v>
          </cell>
          <cell r="I474">
            <v>0</v>
          </cell>
          <cell r="J474">
            <v>42943.644</v>
          </cell>
          <cell r="K474">
            <v>1910.7929999999942</v>
          </cell>
          <cell r="L474">
            <v>5769.6799999999967</v>
          </cell>
          <cell r="M474">
            <v>1752.6190000000242</v>
          </cell>
          <cell r="N474">
            <v>0</v>
          </cell>
        </row>
        <row r="475">
          <cell r="C475">
            <v>0</v>
          </cell>
          <cell r="D475">
            <v>0</v>
          </cell>
          <cell r="E475">
            <v>0</v>
          </cell>
          <cell r="F475">
            <v>0</v>
          </cell>
          <cell r="G475">
            <v>0</v>
          </cell>
          <cell r="H475">
            <v>0</v>
          </cell>
          <cell r="I475">
            <v>0</v>
          </cell>
          <cell r="J475">
            <v>0</v>
          </cell>
          <cell r="K475">
            <v>0</v>
          </cell>
          <cell r="L475">
            <v>0</v>
          </cell>
          <cell r="M475">
            <v>0</v>
          </cell>
          <cell r="N475">
            <v>0</v>
          </cell>
        </row>
        <row r="476">
          <cell r="C476">
            <v>0</v>
          </cell>
          <cell r="D476">
            <v>0</v>
          </cell>
          <cell r="E476">
            <v>0</v>
          </cell>
          <cell r="F476">
            <v>0</v>
          </cell>
          <cell r="G476">
            <v>0</v>
          </cell>
          <cell r="H476">
            <v>0</v>
          </cell>
          <cell r="I476">
            <v>0</v>
          </cell>
          <cell r="J476">
            <v>0</v>
          </cell>
          <cell r="K476">
            <v>0</v>
          </cell>
          <cell r="L476">
            <v>0</v>
          </cell>
          <cell r="M476">
            <v>0</v>
          </cell>
          <cell r="N476">
            <v>0</v>
          </cell>
        </row>
        <row r="477">
          <cell r="C477">
            <v>0</v>
          </cell>
          <cell r="D477">
            <v>0</v>
          </cell>
          <cell r="E477">
            <v>0</v>
          </cell>
          <cell r="F477">
            <v>0</v>
          </cell>
          <cell r="G477">
            <v>0</v>
          </cell>
          <cell r="H477">
            <v>0</v>
          </cell>
          <cell r="I477">
            <v>0</v>
          </cell>
          <cell r="J477">
            <v>0</v>
          </cell>
          <cell r="K477">
            <v>0</v>
          </cell>
          <cell r="L477">
            <v>0</v>
          </cell>
          <cell r="M477">
            <v>0</v>
          </cell>
          <cell r="N477">
            <v>0</v>
          </cell>
        </row>
        <row r="478">
          <cell r="C478">
            <v>0</v>
          </cell>
          <cell r="D478">
            <v>0</v>
          </cell>
          <cell r="E478">
            <v>0</v>
          </cell>
          <cell r="F478">
            <v>0</v>
          </cell>
          <cell r="G478">
            <v>0</v>
          </cell>
          <cell r="H478">
            <v>0</v>
          </cell>
          <cell r="I478">
            <v>0</v>
          </cell>
          <cell r="J478">
            <v>2642</v>
          </cell>
          <cell r="K478">
            <v>5793</v>
          </cell>
          <cell r="L478">
            <v>1076</v>
          </cell>
          <cell r="M478">
            <v>-957</v>
          </cell>
          <cell r="N478">
            <v>0</v>
          </cell>
        </row>
        <row r="479">
          <cell r="C479">
            <v>0</v>
          </cell>
          <cell r="D479">
            <v>0</v>
          </cell>
          <cell r="E479">
            <v>0</v>
          </cell>
          <cell r="F479">
            <v>0</v>
          </cell>
          <cell r="G479">
            <v>0</v>
          </cell>
          <cell r="H479">
            <v>0</v>
          </cell>
          <cell r="I479">
            <v>0</v>
          </cell>
          <cell r="J479">
            <v>2208</v>
          </cell>
          <cell r="K479">
            <v>-2208</v>
          </cell>
          <cell r="L479">
            <v>0</v>
          </cell>
          <cell r="M479">
            <v>2350</v>
          </cell>
          <cell r="N479">
            <v>0</v>
          </cell>
        </row>
        <row r="480">
          <cell r="C480">
            <v>0</v>
          </cell>
          <cell r="D480">
            <v>0</v>
          </cell>
          <cell r="E480">
            <v>0</v>
          </cell>
          <cell r="F480">
            <v>0</v>
          </cell>
          <cell r="G480">
            <v>0</v>
          </cell>
          <cell r="H480">
            <v>0</v>
          </cell>
          <cell r="I480">
            <v>0</v>
          </cell>
          <cell r="J480">
            <v>47793.644</v>
          </cell>
          <cell r="K480">
            <v>5495.7929999999942</v>
          </cell>
          <cell r="L480">
            <v>6845.6799999999967</v>
          </cell>
          <cell r="M480">
            <v>3145.6190000000242</v>
          </cell>
          <cell r="N480">
            <v>0</v>
          </cell>
        </row>
        <row r="481">
          <cell r="C481">
            <v>0</v>
          </cell>
          <cell r="D481">
            <v>0</v>
          </cell>
          <cell r="E481">
            <v>0</v>
          </cell>
          <cell r="F481">
            <v>0</v>
          </cell>
          <cell r="G481">
            <v>0</v>
          </cell>
          <cell r="H481">
            <v>0</v>
          </cell>
          <cell r="I481">
            <v>0</v>
          </cell>
          <cell r="J481">
            <v>15701.356</v>
          </cell>
          <cell r="K481">
            <v>0.20700000000579166</v>
          </cell>
          <cell r="L481">
            <v>-0.67999999999665306</v>
          </cell>
          <cell r="M481">
            <v>0.38099999997575651</v>
          </cell>
          <cell r="N481">
            <v>0</v>
          </cell>
        </row>
        <row r="483">
          <cell r="C483">
            <v>0</v>
          </cell>
          <cell r="D483">
            <v>0</v>
          </cell>
          <cell r="E483">
            <v>0</v>
          </cell>
          <cell r="F483">
            <v>0</v>
          </cell>
          <cell r="G483">
            <v>0</v>
          </cell>
          <cell r="H483">
            <v>0</v>
          </cell>
          <cell r="I483">
            <v>0</v>
          </cell>
          <cell r="J483">
            <v>14191</v>
          </cell>
          <cell r="K483">
            <v>2105</v>
          </cell>
          <cell r="L483">
            <v>1276</v>
          </cell>
          <cell r="M483">
            <v>4858</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19.976491894638659</v>
          </cell>
          <cell r="K485">
            <v>5.8108496961993374</v>
          </cell>
          <cell r="L485">
            <v>1.5859660037600385</v>
          </cell>
          <cell r="M485">
            <v>-2.0282097498356713</v>
          </cell>
          <cell r="N485">
            <v>0</v>
          </cell>
        </row>
        <row r="488">
          <cell r="C488">
            <v>0</v>
          </cell>
          <cell r="D488">
            <v>0</v>
          </cell>
          <cell r="E488">
            <v>0</v>
          </cell>
          <cell r="F488">
            <v>0</v>
          </cell>
          <cell r="G488">
            <v>0</v>
          </cell>
          <cell r="H488">
            <v>0</v>
          </cell>
          <cell r="I488">
            <v>0</v>
          </cell>
          <cell r="J488">
            <v>0</v>
          </cell>
          <cell r="K488">
            <v>0</v>
          </cell>
          <cell r="L488">
            <v>0</v>
          </cell>
          <cell r="M488">
            <v>0</v>
          </cell>
          <cell r="N488">
            <v>0</v>
          </cell>
        </row>
        <row r="489">
          <cell r="C489">
            <v>0</v>
          </cell>
          <cell r="D489">
            <v>0</v>
          </cell>
          <cell r="E489">
            <v>0</v>
          </cell>
          <cell r="F489">
            <v>0</v>
          </cell>
          <cell r="G489">
            <v>0</v>
          </cell>
          <cell r="H489">
            <v>0</v>
          </cell>
          <cell r="I489">
            <v>0</v>
          </cell>
          <cell r="J489">
            <v>0</v>
          </cell>
          <cell r="K489">
            <v>0</v>
          </cell>
          <cell r="L489">
            <v>0</v>
          </cell>
          <cell r="M489">
            <v>0</v>
          </cell>
          <cell r="N489">
            <v>0</v>
          </cell>
        </row>
        <row r="490">
          <cell r="C490">
            <v>0</v>
          </cell>
          <cell r="D490">
            <v>0</v>
          </cell>
          <cell r="E490">
            <v>0</v>
          </cell>
          <cell r="F490">
            <v>0</v>
          </cell>
          <cell r="G490">
            <v>0</v>
          </cell>
          <cell r="H490">
            <v>0</v>
          </cell>
          <cell r="I490">
            <v>0</v>
          </cell>
          <cell r="J490">
            <v>0</v>
          </cell>
          <cell r="K490">
            <v>0</v>
          </cell>
          <cell r="L490">
            <v>0</v>
          </cell>
          <cell r="M490">
            <v>0</v>
          </cell>
          <cell r="N490">
            <v>0</v>
          </cell>
        </row>
        <row r="491">
          <cell r="C491">
            <v>0</v>
          </cell>
          <cell r="D491">
            <v>0</v>
          </cell>
          <cell r="E491">
            <v>0</v>
          </cell>
          <cell r="F491">
            <v>0</v>
          </cell>
          <cell r="G491">
            <v>0</v>
          </cell>
          <cell r="H491">
            <v>0</v>
          </cell>
          <cell r="I491">
            <v>0</v>
          </cell>
          <cell r="J491">
            <v>0</v>
          </cell>
          <cell r="K491">
            <v>0</v>
          </cell>
          <cell r="L491">
            <v>0</v>
          </cell>
          <cell r="M491">
            <v>0</v>
          </cell>
          <cell r="N491">
            <v>0</v>
          </cell>
        </row>
        <row r="494">
          <cell r="C494">
            <v>4.13626</v>
          </cell>
          <cell r="D494">
            <v>4.1338600000000003</v>
          </cell>
          <cell r="E494">
            <v>4.133756244839347</v>
          </cell>
          <cell r="F494">
            <v>4.1400242985484894</v>
          </cell>
          <cell r="G494">
            <v>4.1666405241842375</v>
          </cell>
          <cell r="H494">
            <v>4.1701460994335369</v>
          </cell>
          <cell r="I494">
            <v>4.1737468057492118</v>
          </cell>
          <cell r="J494">
            <v>4.1670927899345109</v>
          </cell>
          <cell r="K494">
            <v>4.1596851972621964</v>
          </cell>
          <cell r="L494">
            <v>4.1461382372287252</v>
          </cell>
          <cell r="M494">
            <v>4.1443333861337095</v>
          </cell>
          <cell r="N494">
            <v>0</v>
          </cell>
        </row>
        <row r="495">
          <cell r="C495">
            <v>4.13626</v>
          </cell>
          <cell r="D495">
            <v>4.1314599999999997</v>
          </cell>
          <cell r="E495">
            <v>4.1335487345180395</v>
          </cell>
          <cell r="F495">
            <v>4.1588284596759166</v>
          </cell>
          <cell r="G495">
            <v>4.2731054267272297</v>
          </cell>
          <cell r="H495">
            <v>4.1876739756800321</v>
          </cell>
          <cell r="I495">
            <v>4.1953510436432637</v>
          </cell>
          <cell r="J495">
            <v>4.1205146792316061</v>
          </cell>
          <cell r="K495">
            <v>4.1004244558836813</v>
          </cell>
          <cell r="L495">
            <v>4.0242155969274833</v>
          </cell>
          <cell r="M495">
            <v>4.1262848751835532</v>
          </cell>
          <cell r="N495">
            <v>0</v>
          </cell>
        </row>
        <row r="496">
          <cell r="C496">
            <v>8.3219999999999992</v>
          </cell>
          <cell r="D496">
            <v>8.3326999999999991</v>
          </cell>
          <cell r="E496">
            <v>8.3696666666666655</v>
          </cell>
          <cell r="F496">
            <v>8.5101249999999986</v>
          </cell>
          <cell r="G496">
            <v>8.5955399999999997</v>
          </cell>
          <cell r="H496">
            <v>8.592133333333333</v>
          </cell>
          <cell r="I496">
            <v>8.6280857142857137</v>
          </cell>
          <cell r="J496">
            <v>8.6864249999999998</v>
          </cell>
          <cell r="K496">
            <v>8.7302444444444447</v>
          </cell>
          <cell r="L496">
            <v>8.7845199999999988</v>
          </cell>
          <cell r="M496">
            <v>8.8304727272727277</v>
          </cell>
          <cell r="N496">
            <v>0</v>
          </cell>
        </row>
        <row r="497">
          <cell r="C497">
            <v>8.3219999999999992</v>
          </cell>
          <cell r="D497">
            <v>8.3434000000000008</v>
          </cell>
          <cell r="E497">
            <v>8.4436</v>
          </cell>
          <cell r="F497">
            <v>8.9314999999999998</v>
          </cell>
          <cell r="G497">
            <v>8.9372000000000007</v>
          </cell>
          <cell r="H497">
            <v>8.5751000000000008</v>
          </cell>
          <cell r="I497">
            <v>8.8437999999999999</v>
          </cell>
          <cell r="J497">
            <v>9.0947999999999993</v>
          </cell>
          <cell r="K497">
            <v>9.0808</v>
          </cell>
          <cell r="L497">
            <v>9.2729999999999997</v>
          </cell>
          <cell r="M497">
            <v>9.2899999999999991</v>
          </cell>
          <cell r="N497">
            <v>0</v>
          </cell>
        </row>
        <row r="502">
          <cell r="C502">
            <v>0</v>
          </cell>
          <cell r="D502">
            <v>0</v>
          </cell>
          <cell r="E502">
            <v>0</v>
          </cell>
          <cell r="F502">
            <v>0</v>
          </cell>
          <cell r="G502">
            <v>0</v>
          </cell>
          <cell r="H502">
            <v>0</v>
          </cell>
          <cell r="I502">
            <v>0</v>
          </cell>
          <cell r="J502">
            <v>0</v>
          </cell>
          <cell r="K502">
            <v>0</v>
          </cell>
          <cell r="L502">
            <v>0</v>
          </cell>
          <cell r="M502">
            <v>0</v>
          </cell>
          <cell r="N502">
            <v>0</v>
          </cell>
        </row>
        <row r="503">
          <cell r="C503">
            <v>0</v>
          </cell>
          <cell r="D503">
            <v>0</v>
          </cell>
          <cell r="E503">
            <v>0</v>
          </cell>
          <cell r="F503">
            <v>0</v>
          </cell>
          <cell r="G503">
            <v>0</v>
          </cell>
          <cell r="H503">
            <v>0</v>
          </cell>
          <cell r="I503">
            <v>0</v>
          </cell>
          <cell r="J503">
            <v>0</v>
          </cell>
          <cell r="K503">
            <v>0</v>
          </cell>
          <cell r="L503">
            <v>0</v>
          </cell>
          <cell r="M503">
            <v>0</v>
          </cell>
          <cell r="N503">
            <v>0</v>
          </cell>
        </row>
        <row r="504">
          <cell r="C504">
            <v>0</v>
          </cell>
          <cell r="D504">
            <v>0</v>
          </cell>
          <cell r="E504">
            <v>0</v>
          </cell>
          <cell r="F504">
            <v>0</v>
          </cell>
          <cell r="G504">
            <v>0</v>
          </cell>
          <cell r="H504">
            <v>0</v>
          </cell>
          <cell r="I504">
            <v>0</v>
          </cell>
          <cell r="J504">
            <v>0</v>
          </cell>
          <cell r="K504">
            <v>0</v>
          </cell>
          <cell r="L504">
            <v>0</v>
          </cell>
          <cell r="M504">
            <v>0</v>
          </cell>
          <cell r="N504">
            <v>0</v>
          </cell>
        </row>
        <row r="505">
          <cell r="C505">
            <v>0</v>
          </cell>
          <cell r="D505">
            <v>0</v>
          </cell>
          <cell r="E505">
            <v>0</v>
          </cell>
          <cell r="F505">
            <v>0</v>
          </cell>
          <cell r="G505">
            <v>0</v>
          </cell>
          <cell r="H505">
            <v>0</v>
          </cell>
          <cell r="I505">
            <v>0</v>
          </cell>
          <cell r="J505">
            <v>0</v>
          </cell>
          <cell r="K505">
            <v>0</v>
          </cell>
          <cell r="L505">
            <v>0</v>
          </cell>
          <cell r="M505">
            <v>0</v>
          </cell>
          <cell r="N505">
            <v>0</v>
          </cell>
        </row>
        <row r="506">
          <cell r="C506">
            <v>0</v>
          </cell>
          <cell r="D506">
            <v>0</v>
          </cell>
          <cell r="E506">
            <v>0</v>
          </cell>
          <cell r="F506">
            <v>0</v>
          </cell>
          <cell r="G506">
            <v>0</v>
          </cell>
          <cell r="H506">
            <v>0</v>
          </cell>
          <cell r="I506">
            <v>0</v>
          </cell>
          <cell r="J506">
            <v>0</v>
          </cell>
          <cell r="K506">
            <v>0</v>
          </cell>
          <cell r="L506">
            <v>0</v>
          </cell>
          <cell r="M506">
            <v>0</v>
          </cell>
          <cell r="N506">
            <v>0</v>
          </cell>
        </row>
        <row r="507">
          <cell r="C507">
            <v>0</v>
          </cell>
          <cell r="D507">
            <v>0</v>
          </cell>
          <cell r="E507">
            <v>0</v>
          </cell>
          <cell r="F507">
            <v>0</v>
          </cell>
          <cell r="G507">
            <v>0</v>
          </cell>
          <cell r="H507">
            <v>0</v>
          </cell>
          <cell r="I507">
            <v>0</v>
          </cell>
          <cell r="J507">
            <v>0</v>
          </cell>
          <cell r="K507">
            <v>0</v>
          </cell>
          <cell r="L507">
            <v>0</v>
          </cell>
          <cell r="M507">
            <v>0</v>
          </cell>
          <cell r="N507">
            <v>0</v>
          </cell>
        </row>
        <row r="508">
          <cell r="C508">
            <v>0</v>
          </cell>
          <cell r="D508">
            <v>0</v>
          </cell>
          <cell r="E508">
            <v>0</v>
          </cell>
          <cell r="F508">
            <v>0</v>
          </cell>
          <cell r="G508">
            <v>0</v>
          </cell>
          <cell r="H508">
            <v>0</v>
          </cell>
          <cell r="I508">
            <v>0</v>
          </cell>
          <cell r="J508">
            <v>0</v>
          </cell>
          <cell r="K508">
            <v>0</v>
          </cell>
          <cell r="L508">
            <v>0</v>
          </cell>
          <cell r="M508">
            <v>0</v>
          </cell>
          <cell r="N508">
            <v>0</v>
          </cell>
        </row>
        <row r="511">
          <cell r="C511">
            <v>0</v>
          </cell>
          <cell r="D511">
            <v>0</v>
          </cell>
          <cell r="E511">
            <v>0</v>
          </cell>
          <cell r="F511">
            <v>0</v>
          </cell>
          <cell r="G511">
            <v>0</v>
          </cell>
          <cell r="H511">
            <v>0</v>
          </cell>
          <cell r="I511">
            <v>0</v>
          </cell>
          <cell r="J511">
            <v>0</v>
          </cell>
          <cell r="K511">
            <v>0</v>
          </cell>
          <cell r="L511">
            <v>0</v>
          </cell>
          <cell r="M511">
            <v>0</v>
          </cell>
          <cell r="N511">
            <v>0</v>
          </cell>
        </row>
        <row r="512">
          <cell r="C512">
            <v>0</v>
          </cell>
          <cell r="D512">
            <v>0</v>
          </cell>
          <cell r="E512">
            <v>0</v>
          </cell>
          <cell r="F512">
            <v>0</v>
          </cell>
          <cell r="G512">
            <v>0</v>
          </cell>
          <cell r="H512">
            <v>0</v>
          </cell>
          <cell r="I512">
            <v>0</v>
          </cell>
          <cell r="J512">
            <v>0</v>
          </cell>
          <cell r="K512">
            <v>0</v>
          </cell>
          <cell r="L512">
            <v>0</v>
          </cell>
          <cell r="M512">
            <v>0</v>
          </cell>
          <cell r="N512">
            <v>0</v>
          </cell>
        </row>
        <row r="513">
          <cell r="C513">
            <v>0</v>
          </cell>
          <cell r="D513">
            <v>0</v>
          </cell>
          <cell r="E513">
            <v>0</v>
          </cell>
          <cell r="F513">
            <v>0</v>
          </cell>
          <cell r="G513">
            <v>0</v>
          </cell>
          <cell r="H513">
            <v>0</v>
          </cell>
          <cell r="I513">
            <v>0</v>
          </cell>
          <cell r="J513">
            <v>0</v>
          </cell>
          <cell r="K513">
            <v>0</v>
          </cell>
          <cell r="L513">
            <v>0</v>
          </cell>
          <cell r="M513">
            <v>0</v>
          </cell>
          <cell r="N513">
            <v>0</v>
          </cell>
        </row>
        <row r="514">
          <cell r="C514">
            <v>0</v>
          </cell>
          <cell r="D514">
            <v>0</v>
          </cell>
          <cell r="E514">
            <v>0</v>
          </cell>
          <cell r="F514">
            <v>0</v>
          </cell>
          <cell r="G514">
            <v>0</v>
          </cell>
          <cell r="H514">
            <v>0</v>
          </cell>
          <cell r="I514">
            <v>0</v>
          </cell>
          <cell r="J514">
            <v>0</v>
          </cell>
          <cell r="K514">
            <v>0</v>
          </cell>
          <cell r="L514">
            <v>0</v>
          </cell>
          <cell r="M514">
            <v>0</v>
          </cell>
          <cell r="N514">
            <v>0</v>
          </cell>
        </row>
        <row r="515">
          <cell r="C515">
            <v>0</v>
          </cell>
          <cell r="D515">
            <v>0</v>
          </cell>
          <cell r="E515">
            <v>0</v>
          </cell>
          <cell r="F515">
            <v>0</v>
          </cell>
          <cell r="G515">
            <v>0</v>
          </cell>
          <cell r="H515">
            <v>0</v>
          </cell>
          <cell r="I515">
            <v>0</v>
          </cell>
          <cell r="J515">
            <v>0</v>
          </cell>
          <cell r="K515">
            <v>0</v>
          </cell>
          <cell r="L515">
            <v>0</v>
          </cell>
          <cell r="M515">
            <v>0</v>
          </cell>
          <cell r="N515">
            <v>0</v>
          </cell>
        </row>
        <row r="516">
          <cell r="C516">
            <v>0</v>
          </cell>
          <cell r="D516">
            <v>0</v>
          </cell>
          <cell r="E516">
            <v>0</v>
          </cell>
          <cell r="F516">
            <v>0</v>
          </cell>
          <cell r="G516">
            <v>0</v>
          </cell>
          <cell r="H516">
            <v>0</v>
          </cell>
          <cell r="I516">
            <v>0</v>
          </cell>
          <cell r="J516">
            <v>0</v>
          </cell>
          <cell r="K516">
            <v>0</v>
          </cell>
          <cell r="L516">
            <v>0</v>
          </cell>
          <cell r="M516">
            <v>0</v>
          </cell>
          <cell r="N516">
            <v>0</v>
          </cell>
        </row>
        <row r="517">
          <cell r="C517">
            <v>0</v>
          </cell>
          <cell r="D517">
            <v>0</v>
          </cell>
          <cell r="E517">
            <v>0</v>
          </cell>
          <cell r="F517">
            <v>0</v>
          </cell>
          <cell r="G517">
            <v>0</v>
          </cell>
          <cell r="H517">
            <v>0</v>
          </cell>
          <cell r="I517">
            <v>0</v>
          </cell>
          <cell r="J517">
            <v>0</v>
          </cell>
          <cell r="K517">
            <v>0</v>
          </cell>
          <cell r="L517">
            <v>0</v>
          </cell>
          <cell r="M517">
            <v>0</v>
          </cell>
          <cell r="N517">
            <v>0</v>
          </cell>
        </row>
        <row r="520">
          <cell r="C520">
            <v>0</v>
          </cell>
          <cell r="D520">
            <v>0</v>
          </cell>
          <cell r="E520">
            <v>0</v>
          </cell>
          <cell r="F520">
            <v>0</v>
          </cell>
          <cell r="G520">
            <v>0</v>
          </cell>
          <cell r="H520">
            <v>0</v>
          </cell>
          <cell r="I520">
            <v>0</v>
          </cell>
          <cell r="J520">
            <v>0</v>
          </cell>
          <cell r="K520">
            <v>0</v>
          </cell>
          <cell r="L520">
            <v>0</v>
          </cell>
          <cell r="M520">
            <v>0</v>
          </cell>
          <cell r="N520">
            <v>0</v>
          </cell>
        </row>
        <row r="521">
          <cell r="C521">
            <v>0</v>
          </cell>
          <cell r="D521">
            <v>0</v>
          </cell>
          <cell r="E521">
            <v>0</v>
          </cell>
          <cell r="F521">
            <v>0</v>
          </cell>
          <cell r="G521">
            <v>0</v>
          </cell>
          <cell r="H521">
            <v>0</v>
          </cell>
          <cell r="I521">
            <v>0</v>
          </cell>
          <cell r="J521">
            <v>0</v>
          </cell>
          <cell r="K521">
            <v>0</v>
          </cell>
          <cell r="L521">
            <v>0</v>
          </cell>
          <cell r="M521">
            <v>0</v>
          </cell>
          <cell r="N521">
            <v>0</v>
          </cell>
        </row>
        <row r="522">
          <cell r="C522">
            <v>0</v>
          </cell>
          <cell r="D522">
            <v>0</v>
          </cell>
          <cell r="E522">
            <v>0</v>
          </cell>
          <cell r="F522">
            <v>0</v>
          </cell>
          <cell r="G522">
            <v>0</v>
          </cell>
          <cell r="H522">
            <v>0</v>
          </cell>
          <cell r="I522">
            <v>0</v>
          </cell>
          <cell r="J522">
            <v>0</v>
          </cell>
          <cell r="K522">
            <v>0</v>
          </cell>
          <cell r="L522">
            <v>0</v>
          </cell>
          <cell r="M522">
            <v>0</v>
          </cell>
          <cell r="N522">
            <v>0</v>
          </cell>
        </row>
        <row r="523">
          <cell r="C523">
            <v>0</v>
          </cell>
          <cell r="D523">
            <v>0</v>
          </cell>
          <cell r="E523">
            <v>0</v>
          </cell>
          <cell r="F523">
            <v>0</v>
          </cell>
          <cell r="G523">
            <v>0</v>
          </cell>
          <cell r="H523">
            <v>0</v>
          </cell>
          <cell r="I523">
            <v>0</v>
          </cell>
          <cell r="J523">
            <v>0</v>
          </cell>
          <cell r="K523">
            <v>0</v>
          </cell>
          <cell r="L523">
            <v>0</v>
          </cell>
          <cell r="M523">
            <v>0</v>
          </cell>
          <cell r="N523">
            <v>0</v>
          </cell>
        </row>
        <row r="524">
          <cell r="C524">
            <v>0</v>
          </cell>
          <cell r="D524">
            <v>0</v>
          </cell>
          <cell r="E524">
            <v>0</v>
          </cell>
          <cell r="F524">
            <v>0</v>
          </cell>
          <cell r="G524">
            <v>0</v>
          </cell>
          <cell r="H524">
            <v>0</v>
          </cell>
          <cell r="I524">
            <v>0</v>
          </cell>
          <cell r="J524">
            <v>0</v>
          </cell>
          <cell r="K524">
            <v>0</v>
          </cell>
          <cell r="L524">
            <v>0</v>
          </cell>
          <cell r="M524">
            <v>0</v>
          </cell>
          <cell r="N524">
            <v>0</v>
          </cell>
        </row>
        <row r="525">
          <cell r="C525">
            <v>0</v>
          </cell>
          <cell r="D525">
            <v>0</v>
          </cell>
          <cell r="E525">
            <v>0</v>
          </cell>
          <cell r="F525">
            <v>0</v>
          </cell>
          <cell r="G525">
            <v>0</v>
          </cell>
          <cell r="H525">
            <v>0</v>
          </cell>
          <cell r="I525">
            <v>0</v>
          </cell>
          <cell r="J525">
            <v>0</v>
          </cell>
          <cell r="K525">
            <v>0</v>
          </cell>
          <cell r="L525">
            <v>0</v>
          </cell>
          <cell r="M525">
            <v>0</v>
          </cell>
          <cell r="N525">
            <v>0</v>
          </cell>
        </row>
        <row r="526">
          <cell r="C526">
            <v>0</v>
          </cell>
          <cell r="D526">
            <v>0</v>
          </cell>
          <cell r="E526">
            <v>0</v>
          </cell>
          <cell r="F526">
            <v>0</v>
          </cell>
          <cell r="G526">
            <v>0</v>
          </cell>
          <cell r="H526">
            <v>0</v>
          </cell>
          <cell r="I526">
            <v>0</v>
          </cell>
          <cell r="J526">
            <v>0</v>
          </cell>
          <cell r="K526">
            <v>0</v>
          </cell>
          <cell r="L526">
            <v>0</v>
          </cell>
          <cell r="M526">
            <v>0</v>
          </cell>
          <cell r="N526">
            <v>0</v>
          </cell>
        </row>
        <row r="529">
          <cell r="C529">
            <v>0</v>
          </cell>
          <cell r="D529">
            <v>0</v>
          </cell>
          <cell r="E529">
            <v>0</v>
          </cell>
          <cell r="F529">
            <v>0</v>
          </cell>
          <cell r="G529">
            <v>0</v>
          </cell>
          <cell r="H529">
            <v>0</v>
          </cell>
          <cell r="I529">
            <v>0</v>
          </cell>
          <cell r="J529">
            <v>0</v>
          </cell>
          <cell r="K529">
            <v>0</v>
          </cell>
          <cell r="L529">
            <v>0</v>
          </cell>
          <cell r="M529">
            <v>0</v>
          </cell>
          <cell r="N529">
            <v>0</v>
          </cell>
        </row>
        <row r="530">
          <cell r="C530">
            <v>0</v>
          </cell>
          <cell r="D530">
            <v>0</v>
          </cell>
          <cell r="E530">
            <v>0</v>
          </cell>
          <cell r="F530">
            <v>0</v>
          </cell>
          <cell r="G530">
            <v>0</v>
          </cell>
          <cell r="H530">
            <v>0</v>
          </cell>
          <cell r="I530">
            <v>0</v>
          </cell>
          <cell r="J530">
            <v>0</v>
          </cell>
          <cell r="K530">
            <v>0</v>
          </cell>
          <cell r="L530">
            <v>0</v>
          </cell>
          <cell r="M530">
            <v>0</v>
          </cell>
          <cell r="N530">
            <v>0</v>
          </cell>
        </row>
        <row r="531">
          <cell r="C531">
            <v>0</v>
          </cell>
          <cell r="D531">
            <v>0</v>
          </cell>
          <cell r="E531">
            <v>0</v>
          </cell>
          <cell r="F531">
            <v>0</v>
          </cell>
          <cell r="G531">
            <v>0</v>
          </cell>
          <cell r="H531">
            <v>0</v>
          </cell>
          <cell r="I531">
            <v>0</v>
          </cell>
          <cell r="J531">
            <v>0</v>
          </cell>
          <cell r="K531">
            <v>0</v>
          </cell>
          <cell r="L531">
            <v>0</v>
          </cell>
          <cell r="M531">
            <v>0</v>
          </cell>
          <cell r="N531">
            <v>0</v>
          </cell>
        </row>
        <row r="532">
          <cell r="C532">
            <v>0</v>
          </cell>
          <cell r="D532">
            <v>0</v>
          </cell>
          <cell r="E532">
            <v>0</v>
          </cell>
          <cell r="F532">
            <v>0</v>
          </cell>
          <cell r="G532">
            <v>0</v>
          </cell>
          <cell r="H532">
            <v>0</v>
          </cell>
          <cell r="I532">
            <v>0</v>
          </cell>
          <cell r="J532">
            <v>0</v>
          </cell>
          <cell r="K532">
            <v>0</v>
          </cell>
          <cell r="L532">
            <v>0</v>
          </cell>
          <cell r="M532">
            <v>0</v>
          </cell>
          <cell r="N532">
            <v>0</v>
          </cell>
        </row>
        <row r="533">
          <cell r="C533">
            <v>0</v>
          </cell>
          <cell r="D533">
            <v>0</v>
          </cell>
          <cell r="E533">
            <v>0</v>
          </cell>
          <cell r="F533">
            <v>0</v>
          </cell>
          <cell r="G533">
            <v>0</v>
          </cell>
          <cell r="H533">
            <v>0</v>
          </cell>
          <cell r="I533">
            <v>0</v>
          </cell>
          <cell r="J533">
            <v>0</v>
          </cell>
          <cell r="K533">
            <v>0</v>
          </cell>
          <cell r="L533">
            <v>0</v>
          </cell>
          <cell r="M533">
            <v>0</v>
          </cell>
          <cell r="N533">
            <v>0</v>
          </cell>
        </row>
        <row r="534">
          <cell r="C534">
            <v>0</v>
          </cell>
          <cell r="D534">
            <v>0</v>
          </cell>
          <cell r="E534">
            <v>0</v>
          </cell>
          <cell r="F534">
            <v>0</v>
          </cell>
          <cell r="G534">
            <v>0</v>
          </cell>
          <cell r="H534">
            <v>0</v>
          </cell>
          <cell r="I534">
            <v>0</v>
          </cell>
          <cell r="J534">
            <v>0</v>
          </cell>
          <cell r="K534">
            <v>0</v>
          </cell>
          <cell r="L534">
            <v>0</v>
          </cell>
          <cell r="M534">
            <v>0</v>
          </cell>
          <cell r="N534">
            <v>0</v>
          </cell>
        </row>
        <row r="535">
          <cell r="C535">
            <v>0</v>
          </cell>
          <cell r="D535">
            <v>0</v>
          </cell>
          <cell r="E535">
            <v>0</v>
          </cell>
          <cell r="F535">
            <v>0</v>
          </cell>
          <cell r="G535">
            <v>0</v>
          </cell>
          <cell r="H535">
            <v>0</v>
          </cell>
          <cell r="I535">
            <v>0</v>
          </cell>
          <cell r="J535">
            <v>0</v>
          </cell>
          <cell r="K535">
            <v>0</v>
          </cell>
          <cell r="L535">
            <v>0</v>
          </cell>
          <cell r="M535">
            <v>0</v>
          </cell>
          <cell r="N535">
            <v>0</v>
          </cell>
        </row>
        <row r="538">
          <cell r="C538">
            <v>0</v>
          </cell>
          <cell r="D538">
            <v>0</v>
          </cell>
          <cell r="E538">
            <v>0</v>
          </cell>
          <cell r="F538">
            <v>0</v>
          </cell>
          <cell r="G538">
            <v>0</v>
          </cell>
          <cell r="H538">
            <v>0</v>
          </cell>
          <cell r="I538">
            <v>0</v>
          </cell>
          <cell r="J538">
            <v>0</v>
          </cell>
          <cell r="K538">
            <v>0</v>
          </cell>
          <cell r="L538">
            <v>0</v>
          </cell>
          <cell r="M538">
            <v>0</v>
          </cell>
          <cell r="N538">
            <v>0</v>
          </cell>
        </row>
        <row r="539">
          <cell r="C539">
            <v>0</v>
          </cell>
          <cell r="D539">
            <v>0</v>
          </cell>
          <cell r="E539">
            <v>0</v>
          </cell>
          <cell r="F539">
            <v>0</v>
          </cell>
          <cell r="G539">
            <v>0</v>
          </cell>
          <cell r="H539">
            <v>0</v>
          </cell>
          <cell r="I539">
            <v>0</v>
          </cell>
          <cell r="J539">
            <v>0</v>
          </cell>
          <cell r="K539">
            <v>0</v>
          </cell>
          <cell r="L539">
            <v>0</v>
          </cell>
          <cell r="M539">
            <v>0</v>
          </cell>
          <cell r="N539">
            <v>0</v>
          </cell>
        </row>
        <row r="540">
          <cell r="C540">
            <v>0</v>
          </cell>
          <cell r="D540">
            <v>0</v>
          </cell>
          <cell r="E540">
            <v>0</v>
          </cell>
          <cell r="F540">
            <v>0</v>
          </cell>
          <cell r="G540">
            <v>0</v>
          </cell>
          <cell r="H540">
            <v>0</v>
          </cell>
          <cell r="I540">
            <v>0</v>
          </cell>
          <cell r="J540">
            <v>0</v>
          </cell>
          <cell r="K540">
            <v>0</v>
          </cell>
          <cell r="L540">
            <v>0</v>
          </cell>
          <cell r="M540">
            <v>0</v>
          </cell>
          <cell r="N540">
            <v>0</v>
          </cell>
        </row>
        <row r="541">
          <cell r="C541">
            <v>0</v>
          </cell>
          <cell r="D541">
            <v>0</v>
          </cell>
          <cell r="E541">
            <v>0</v>
          </cell>
          <cell r="F541">
            <v>0</v>
          </cell>
          <cell r="G541">
            <v>0</v>
          </cell>
          <cell r="H541">
            <v>0</v>
          </cell>
          <cell r="I541">
            <v>0</v>
          </cell>
          <cell r="J541">
            <v>0</v>
          </cell>
          <cell r="K541">
            <v>0</v>
          </cell>
          <cell r="L541">
            <v>0</v>
          </cell>
          <cell r="M541">
            <v>0</v>
          </cell>
          <cell r="N541">
            <v>0</v>
          </cell>
        </row>
        <row r="542">
          <cell r="C542">
            <v>0</v>
          </cell>
          <cell r="D542">
            <v>0</v>
          </cell>
          <cell r="E542">
            <v>0</v>
          </cell>
          <cell r="F542">
            <v>0</v>
          </cell>
          <cell r="G542">
            <v>0</v>
          </cell>
          <cell r="H542">
            <v>0</v>
          </cell>
          <cell r="I542">
            <v>0</v>
          </cell>
          <cell r="J542">
            <v>0</v>
          </cell>
          <cell r="K542">
            <v>0</v>
          </cell>
          <cell r="L542">
            <v>0</v>
          </cell>
          <cell r="M542">
            <v>0</v>
          </cell>
          <cell r="N542">
            <v>0</v>
          </cell>
        </row>
        <row r="543">
          <cell r="C543">
            <v>0</v>
          </cell>
          <cell r="D543">
            <v>0</v>
          </cell>
          <cell r="E543">
            <v>0</v>
          </cell>
          <cell r="F543">
            <v>0</v>
          </cell>
          <cell r="G543">
            <v>0</v>
          </cell>
          <cell r="H543">
            <v>0</v>
          </cell>
          <cell r="I543">
            <v>0</v>
          </cell>
          <cell r="J543">
            <v>0</v>
          </cell>
          <cell r="K543">
            <v>0</v>
          </cell>
          <cell r="L543">
            <v>0</v>
          </cell>
          <cell r="M543">
            <v>0</v>
          </cell>
          <cell r="N543">
            <v>0</v>
          </cell>
        </row>
        <row r="544">
          <cell r="C544">
            <v>0</v>
          </cell>
          <cell r="D544">
            <v>0</v>
          </cell>
          <cell r="E544">
            <v>0</v>
          </cell>
          <cell r="F544">
            <v>0</v>
          </cell>
          <cell r="G544">
            <v>0</v>
          </cell>
          <cell r="H544">
            <v>0</v>
          </cell>
          <cell r="I544">
            <v>0</v>
          </cell>
          <cell r="J544">
            <v>0</v>
          </cell>
          <cell r="K544">
            <v>0</v>
          </cell>
          <cell r="L544">
            <v>0</v>
          </cell>
          <cell r="M544">
            <v>0</v>
          </cell>
          <cell r="N544">
            <v>0</v>
          </cell>
        </row>
      </sheetData>
      <sheetData sheetId="5" refreshError="1">
        <row r="1">
          <cell r="C1">
            <v>1</v>
          </cell>
          <cell r="D1">
            <v>2</v>
          </cell>
          <cell r="E1">
            <v>3</v>
          </cell>
          <cell r="F1">
            <v>4</v>
          </cell>
          <cell r="G1">
            <v>5</v>
          </cell>
          <cell r="H1">
            <v>6</v>
          </cell>
          <cell r="I1">
            <v>7</v>
          </cell>
          <cell r="J1">
            <v>8</v>
          </cell>
          <cell r="K1">
            <v>9</v>
          </cell>
          <cell r="L1">
            <v>10</v>
          </cell>
          <cell r="M1">
            <v>11</v>
          </cell>
          <cell r="N1">
            <v>12</v>
          </cell>
        </row>
        <row r="2">
          <cell r="C2" t="str">
            <v>------------------------------------------------------------- ACTUAL - YTD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53324</v>
          </cell>
          <cell r="D9">
            <v>55827</v>
          </cell>
          <cell r="E9">
            <v>57942</v>
          </cell>
          <cell r="F9">
            <v>60341</v>
          </cell>
          <cell r="G9">
            <v>60269</v>
          </cell>
          <cell r="H9">
            <v>62975</v>
          </cell>
          <cell r="I9">
            <v>99807.142857142855</v>
          </cell>
          <cell r="J9">
            <v>129050.60240963857</v>
          </cell>
          <cell r="K9">
            <v>141432.05128205128</v>
          </cell>
          <cell r="L9">
            <v>146520.54794520547</v>
          </cell>
          <cell r="M9">
            <v>141112.16216216216</v>
          </cell>
        </row>
        <row r="10">
          <cell r="C10">
            <v>8.0671709531013616E-2</v>
          </cell>
          <cell r="D10">
            <v>8.445839636913767E-2</v>
          </cell>
          <cell r="E10">
            <v>8.7658093797276848E-2</v>
          </cell>
          <cell r="F10">
            <v>9.1287443267776103E-2</v>
          </cell>
          <cell r="G10">
            <v>9.1178517397881992E-2</v>
          </cell>
          <cell r="H10">
            <v>9.5272314674735251E-2</v>
          </cell>
          <cell r="I10">
            <v>0.19</v>
          </cell>
          <cell r="J10">
            <v>0.24</v>
          </cell>
          <cell r="K10">
            <v>0.28000000000000003</v>
          </cell>
          <cell r="L10">
            <v>0.22166497419849543</v>
          </cell>
          <cell r="M10">
            <v>0.21348284744653881</v>
          </cell>
          <cell r="N10">
            <v>0</v>
          </cell>
        </row>
        <row r="11">
          <cell r="C11">
            <v>53384</v>
          </cell>
          <cell r="D11">
            <v>55887</v>
          </cell>
          <cell r="E11">
            <v>57968</v>
          </cell>
          <cell r="F11">
            <v>60475</v>
          </cell>
          <cell r="G11">
            <v>60269</v>
          </cell>
          <cell r="H11">
            <v>62975</v>
          </cell>
          <cell r="I11">
            <v>83838</v>
          </cell>
          <cell r="J11">
            <v>107112</v>
          </cell>
          <cell r="K11">
            <v>110317</v>
          </cell>
          <cell r="L11">
            <v>106960</v>
          </cell>
          <cell r="M11">
            <v>104423</v>
          </cell>
          <cell r="N11">
            <v>0</v>
          </cell>
        </row>
        <row r="12">
          <cell r="C12">
            <v>1.0011251969094592</v>
          </cell>
          <cell r="D12">
            <v>1.0010747487774732</v>
          </cell>
          <cell r="E12">
            <v>1.0004487245866556</v>
          </cell>
          <cell r="F12">
            <v>1.0022207122851792</v>
          </cell>
          <cell r="G12">
            <v>1</v>
          </cell>
          <cell r="H12">
            <v>1</v>
          </cell>
          <cell r="I12">
            <v>0.84</v>
          </cell>
          <cell r="J12">
            <v>0.83</v>
          </cell>
          <cell r="K12">
            <v>0.78</v>
          </cell>
          <cell r="L12">
            <v>0.73000000000000009</v>
          </cell>
          <cell r="M12">
            <v>0.74</v>
          </cell>
          <cell r="N12">
            <v>0</v>
          </cell>
        </row>
        <row r="13">
          <cell r="C13">
            <v>0</v>
          </cell>
          <cell r="D13">
            <v>0</v>
          </cell>
          <cell r="E13">
            <v>0</v>
          </cell>
          <cell r="F13">
            <v>0</v>
          </cell>
          <cell r="G13">
            <v>0</v>
          </cell>
          <cell r="H13">
            <v>0</v>
          </cell>
          <cell r="I13">
            <v>0.20038645960065843</v>
          </cell>
          <cell r="J13">
            <v>0.20922025543356484</v>
          </cell>
          <cell r="K13">
            <v>0.25453919160238225</v>
          </cell>
          <cell r="L13">
            <v>0.2661742707554226</v>
          </cell>
          <cell r="M13">
            <v>0.31180870114821446</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1.0403864596006585</v>
          </cell>
          <cell r="J18">
            <v>1.0392202554335648</v>
          </cell>
          <cell r="K18">
            <v>1.0345391916023823</v>
          </cell>
          <cell r="L18">
            <v>0.99617427075542264</v>
          </cell>
          <cell r="M18">
            <v>1.0518087011482145</v>
          </cell>
          <cell r="N18">
            <v>0</v>
          </cell>
        </row>
        <row r="19">
          <cell r="C19">
            <v>0</v>
          </cell>
          <cell r="D19">
            <v>0</v>
          </cell>
          <cell r="E19">
            <v>0</v>
          </cell>
          <cell r="I19">
            <v>20000</v>
          </cell>
          <cell r="J19">
            <v>27000</v>
          </cell>
          <cell r="K19">
            <v>36000</v>
          </cell>
          <cell r="L19">
            <v>39000</v>
          </cell>
          <cell r="M19">
            <v>44000</v>
          </cell>
        </row>
        <row r="26">
          <cell r="C26">
            <v>3125</v>
          </cell>
          <cell r="D26">
            <v>5873</v>
          </cell>
          <cell r="E26">
            <v>8693</v>
          </cell>
          <cell r="F26">
            <v>12020</v>
          </cell>
          <cell r="G26">
            <v>15712</v>
          </cell>
          <cell r="H26">
            <v>19150</v>
          </cell>
          <cell r="I26">
            <v>65640</v>
          </cell>
          <cell r="J26">
            <v>101546</v>
          </cell>
          <cell r="K26">
            <v>128875</v>
          </cell>
          <cell r="L26">
            <v>143531</v>
          </cell>
          <cell r="M26">
            <v>158311</v>
          </cell>
        </row>
        <row r="27">
          <cell r="C27" t="str">
            <v xml:space="preserve">n.m. </v>
          </cell>
          <cell r="D27" t="str">
            <v xml:space="preserve">n.m. </v>
          </cell>
          <cell r="E27" t="str">
            <v xml:space="preserve">n.m. </v>
          </cell>
          <cell r="F27" t="str">
            <v xml:space="preserve">n.m. </v>
          </cell>
          <cell r="G27" t="str">
            <v xml:space="preserve">n.m. </v>
          </cell>
          <cell r="H27" t="str">
            <v xml:space="preserve">n.m. </v>
          </cell>
          <cell r="I27" t="str">
            <v xml:space="preserve">n.m. </v>
          </cell>
          <cell r="J27" t="str">
            <v xml:space="preserve">n.m. </v>
          </cell>
          <cell r="K27" t="str">
            <v xml:space="preserve">n.m. </v>
          </cell>
          <cell r="L27" t="str">
            <v xml:space="preserve">n.m. </v>
          </cell>
          <cell r="M27" t="str">
            <v xml:space="preserve">n.m. </v>
          </cell>
          <cell r="N27" t="str">
            <v xml:space="preserve">n.m. </v>
          </cell>
        </row>
        <row r="28">
          <cell r="C28">
            <v>3185</v>
          </cell>
          <cell r="D28">
            <v>5873</v>
          </cell>
          <cell r="E28">
            <v>8693</v>
          </cell>
          <cell r="F28">
            <v>12020</v>
          </cell>
          <cell r="G28">
            <v>15712</v>
          </cell>
          <cell r="H28">
            <v>19150</v>
          </cell>
          <cell r="I28">
            <v>45640</v>
          </cell>
          <cell r="J28">
            <v>74546</v>
          </cell>
          <cell r="K28">
            <v>92875</v>
          </cell>
          <cell r="L28">
            <v>104531</v>
          </cell>
          <cell r="M28">
            <v>114311</v>
          </cell>
          <cell r="N28">
            <v>0</v>
          </cell>
        </row>
        <row r="29">
          <cell r="C29">
            <v>1</v>
          </cell>
          <cell r="D29">
            <v>1</v>
          </cell>
          <cell r="E29">
            <v>1</v>
          </cell>
          <cell r="F29">
            <v>1</v>
          </cell>
          <cell r="G29">
            <v>1</v>
          </cell>
          <cell r="H29">
            <v>1</v>
          </cell>
          <cell r="I29">
            <v>0.6953077391834247</v>
          </cell>
          <cell r="J29">
            <v>0.73411064936088077</v>
          </cell>
          <cell r="K29">
            <v>0.72065955383123181</v>
          </cell>
          <cell r="L29">
            <v>0.72828169524353625</v>
          </cell>
          <cell r="M29">
            <v>0.72206605984423067</v>
          </cell>
          <cell r="N29">
            <v>0</v>
          </cell>
        </row>
        <row r="30">
          <cell r="C30">
            <v>0</v>
          </cell>
          <cell r="D30">
            <v>0</v>
          </cell>
          <cell r="E30">
            <v>0</v>
          </cell>
          <cell r="F30">
            <v>0</v>
          </cell>
          <cell r="G30">
            <v>0</v>
          </cell>
          <cell r="H30">
            <v>0</v>
          </cell>
          <cell r="I30">
            <v>0.30469226081657524</v>
          </cell>
          <cell r="J30">
            <v>0.26588935063911923</v>
          </cell>
          <cell r="K30">
            <v>0.27934044616876819</v>
          </cell>
          <cell r="L30">
            <v>0.27171830475646375</v>
          </cell>
          <cell r="M30">
            <v>0.27793394015576933</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1</v>
          </cell>
          <cell r="D35">
            <v>1</v>
          </cell>
          <cell r="E35">
            <v>1</v>
          </cell>
          <cell r="F35">
            <v>1</v>
          </cell>
          <cell r="G35">
            <v>1</v>
          </cell>
          <cell r="H35">
            <v>1</v>
          </cell>
          <cell r="I35">
            <v>1</v>
          </cell>
          <cell r="J35">
            <v>1</v>
          </cell>
          <cell r="K35">
            <v>1</v>
          </cell>
          <cell r="L35">
            <v>1</v>
          </cell>
          <cell r="M35">
            <v>1</v>
          </cell>
          <cell r="N35">
            <v>0</v>
          </cell>
        </row>
        <row r="36">
          <cell r="C36">
            <v>0</v>
          </cell>
          <cell r="D36">
            <v>0</v>
          </cell>
          <cell r="E36">
            <v>0</v>
          </cell>
          <cell r="I36">
            <v>20000</v>
          </cell>
          <cell r="J36">
            <v>27000</v>
          </cell>
          <cell r="K36">
            <v>36000</v>
          </cell>
          <cell r="L36">
            <v>39000</v>
          </cell>
          <cell r="M36">
            <v>44000</v>
          </cell>
        </row>
        <row r="43">
          <cell r="C43">
            <v>899</v>
          </cell>
          <cell r="D43">
            <v>3402</v>
          </cell>
          <cell r="E43">
            <v>5517</v>
          </cell>
          <cell r="F43">
            <v>7916</v>
          </cell>
          <cell r="G43">
            <v>7844</v>
          </cell>
          <cell r="H43">
            <v>10550</v>
          </cell>
          <cell r="I43">
            <v>47382.142857142855</v>
          </cell>
          <cell r="J43">
            <v>76625.602409638566</v>
          </cell>
          <cell r="K43">
            <v>89007.051282051281</v>
          </cell>
          <cell r="L43">
            <v>94095.547945205471</v>
          </cell>
          <cell r="M43">
            <v>88687.16216216216</v>
          </cell>
          <cell r="N43">
            <v>0</v>
          </cell>
        </row>
        <row r="44">
          <cell r="C44">
            <v>1.7148307105388651E-2</v>
          </cell>
          <cell r="D44">
            <v>6.4892703862660939E-2</v>
          </cell>
          <cell r="E44">
            <v>0.10523605150214592</v>
          </cell>
          <cell r="F44">
            <v>0.15099666189794944</v>
          </cell>
          <cell r="G44">
            <v>0.14962327134000955</v>
          </cell>
          <cell r="H44">
            <v>0.20123986647591799</v>
          </cell>
          <cell r="I44">
            <v>0.90380816131889086</v>
          </cell>
          <cell r="J44">
            <v>1.4616233173035491</v>
          </cell>
          <cell r="K44">
            <v>1.6977978308450412</v>
          </cell>
          <cell r="L44">
            <v>1.7948602373906624</v>
          </cell>
          <cell r="M44">
            <v>1.6916959878333269</v>
          </cell>
          <cell r="N44">
            <v>0</v>
          </cell>
        </row>
        <row r="45">
          <cell r="C45">
            <v>1.7148307105388652</v>
          </cell>
          <cell r="D45">
            <v>4.7744396757272289</v>
          </cell>
          <cell r="E45">
            <v>4.0343347639484977</v>
          </cell>
          <cell r="F45">
            <v>4.5760610395803525</v>
          </cell>
          <cell r="G45">
            <v>-0.13733905579398908</v>
          </cell>
          <cell r="H45">
            <v>5.1616595135908439</v>
          </cell>
          <cell r="I45">
            <v>70.256829484297285</v>
          </cell>
          <cell r="J45">
            <v>55.781515598465823</v>
          </cell>
          <cell r="K45">
            <v>23.61745135414921</v>
          </cell>
          <cell r="L45">
            <v>9.7062406545621158</v>
          </cell>
          <cell r="M45">
            <v>-10.316424955733549</v>
          </cell>
          <cell r="N45">
            <v>0</v>
          </cell>
        </row>
        <row r="46">
          <cell r="C46">
            <v>959</v>
          </cell>
          <cell r="D46">
            <v>3462</v>
          </cell>
          <cell r="E46">
            <v>5543</v>
          </cell>
          <cell r="F46">
            <v>8050</v>
          </cell>
          <cell r="G46">
            <v>7844</v>
          </cell>
          <cell r="H46">
            <v>10550</v>
          </cell>
          <cell r="I46">
            <v>31413</v>
          </cell>
          <cell r="J46">
            <v>54687</v>
          </cell>
          <cell r="K46">
            <v>57892</v>
          </cell>
          <cell r="L46">
            <v>54535</v>
          </cell>
          <cell r="M46">
            <v>51998</v>
          </cell>
          <cell r="N46">
            <v>0</v>
          </cell>
        </row>
        <row r="47">
          <cell r="C47">
            <v>1.0667408231368187</v>
          </cell>
          <cell r="D47">
            <v>1.0176366843033511</v>
          </cell>
          <cell r="E47">
            <v>1.0047127061808954</v>
          </cell>
          <cell r="F47">
            <v>1.0169277412834765</v>
          </cell>
          <cell r="G47">
            <v>1</v>
          </cell>
          <cell r="H47">
            <v>1</v>
          </cell>
          <cell r="I47">
            <v>0.6629712821285898</v>
          </cell>
          <cell r="J47">
            <v>0.71369096333683169</v>
          </cell>
          <cell r="K47">
            <v>0.65042037867930369</v>
          </cell>
          <cell r="L47">
            <v>0.57957045993033895</v>
          </cell>
          <cell r="M47">
            <v>0.58630808261654621</v>
          </cell>
          <cell r="N47">
            <v>0</v>
          </cell>
        </row>
        <row r="48">
          <cell r="C48">
            <v>0</v>
          </cell>
          <cell r="D48">
            <v>0</v>
          </cell>
          <cell r="E48">
            <v>0</v>
          </cell>
          <cell r="F48">
            <v>0</v>
          </cell>
          <cell r="G48">
            <v>0</v>
          </cell>
          <cell r="H48">
            <v>0</v>
          </cell>
          <cell r="I48">
            <v>0</v>
          </cell>
          <cell r="J48">
            <v>0</v>
          </cell>
          <cell r="K48">
            <v>0</v>
          </cell>
          <cell r="L48">
            <v>0</v>
          </cell>
          <cell r="M48">
            <v>0</v>
          </cell>
          <cell r="N48">
            <v>0</v>
          </cell>
        </row>
        <row r="49">
          <cell r="C49">
            <v>0</v>
          </cell>
          <cell r="D49">
            <v>0</v>
          </cell>
          <cell r="E49">
            <v>0</v>
          </cell>
          <cell r="F49">
            <v>0</v>
          </cell>
          <cell r="G49">
            <v>0</v>
          </cell>
          <cell r="H49">
            <v>0</v>
          </cell>
          <cell r="I49">
            <v>0</v>
          </cell>
          <cell r="J49">
            <v>0</v>
          </cell>
          <cell r="K49">
            <v>0</v>
          </cell>
          <cell r="L49">
            <v>0</v>
          </cell>
          <cell r="M49">
            <v>0</v>
          </cell>
          <cell r="N49">
            <v>0</v>
          </cell>
        </row>
        <row r="50">
          <cell r="C50">
            <v>0</v>
          </cell>
          <cell r="D50">
            <v>0</v>
          </cell>
          <cell r="E50">
            <v>0</v>
          </cell>
          <cell r="F50">
            <v>0</v>
          </cell>
          <cell r="G50">
            <v>0</v>
          </cell>
          <cell r="H50">
            <v>0</v>
          </cell>
          <cell r="I50">
            <v>0</v>
          </cell>
          <cell r="J50">
            <v>0</v>
          </cell>
          <cell r="K50">
            <v>0</v>
          </cell>
          <cell r="L50">
            <v>0</v>
          </cell>
          <cell r="M50">
            <v>0</v>
          </cell>
          <cell r="N50">
            <v>0</v>
          </cell>
        </row>
        <row r="51">
          <cell r="C51">
            <v>0</v>
          </cell>
          <cell r="D51">
            <v>0</v>
          </cell>
          <cell r="E51">
            <v>0</v>
          </cell>
          <cell r="F51">
            <v>0</v>
          </cell>
          <cell r="G51">
            <v>0</v>
          </cell>
          <cell r="H51">
            <v>0</v>
          </cell>
          <cell r="I51">
            <v>0</v>
          </cell>
          <cell r="J51">
            <v>0</v>
          </cell>
          <cell r="K51">
            <v>0</v>
          </cell>
          <cell r="L51">
            <v>0</v>
          </cell>
          <cell r="M51">
            <v>0</v>
          </cell>
          <cell r="N51">
            <v>0</v>
          </cell>
        </row>
        <row r="52">
          <cell r="C52">
            <v>0</v>
          </cell>
          <cell r="D52">
            <v>0</v>
          </cell>
          <cell r="E52">
            <v>0</v>
          </cell>
          <cell r="F52">
            <v>0</v>
          </cell>
          <cell r="G52">
            <v>0</v>
          </cell>
          <cell r="H52">
            <v>0</v>
          </cell>
          <cell r="I52">
            <v>0</v>
          </cell>
          <cell r="J52">
            <v>0</v>
          </cell>
          <cell r="K52">
            <v>0</v>
          </cell>
          <cell r="L52">
            <v>0</v>
          </cell>
          <cell r="M52">
            <v>0</v>
          </cell>
          <cell r="N52">
            <v>0</v>
          </cell>
        </row>
        <row r="53">
          <cell r="C53">
            <v>0</v>
          </cell>
          <cell r="D53">
            <v>0</v>
          </cell>
          <cell r="E53">
            <v>0</v>
          </cell>
          <cell r="F53">
            <v>0</v>
          </cell>
          <cell r="G53">
            <v>0</v>
          </cell>
          <cell r="H53">
            <v>0</v>
          </cell>
          <cell r="I53">
            <v>0</v>
          </cell>
          <cell r="J53">
            <v>0</v>
          </cell>
          <cell r="K53">
            <v>0</v>
          </cell>
          <cell r="L53">
            <v>0</v>
          </cell>
          <cell r="M53">
            <v>0</v>
          </cell>
          <cell r="N53">
            <v>0</v>
          </cell>
        </row>
        <row r="54">
          <cell r="C54">
            <v>0</v>
          </cell>
          <cell r="D54">
            <v>0</v>
          </cell>
          <cell r="E54">
            <v>0</v>
          </cell>
          <cell r="F54">
            <v>0</v>
          </cell>
          <cell r="G54">
            <v>0</v>
          </cell>
          <cell r="H54">
            <v>0</v>
          </cell>
          <cell r="I54">
            <v>0</v>
          </cell>
          <cell r="J54">
            <v>0</v>
          </cell>
          <cell r="K54">
            <v>0</v>
          </cell>
          <cell r="L54">
            <v>0</v>
          </cell>
          <cell r="M54">
            <v>0</v>
          </cell>
          <cell r="N54">
            <v>0</v>
          </cell>
        </row>
        <row r="55">
          <cell r="C55">
            <v>0</v>
          </cell>
          <cell r="D55">
            <v>0</v>
          </cell>
          <cell r="E55">
            <v>0</v>
          </cell>
          <cell r="F55">
            <v>0</v>
          </cell>
          <cell r="G55">
            <v>0</v>
          </cell>
          <cell r="H55">
            <v>0</v>
          </cell>
          <cell r="I55">
            <v>0</v>
          </cell>
          <cell r="J55">
            <v>0</v>
          </cell>
          <cell r="K55">
            <v>0</v>
          </cell>
          <cell r="L55">
            <v>0</v>
          </cell>
          <cell r="M55">
            <v>0</v>
          </cell>
          <cell r="N55">
            <v>0</v>
          </cell>
        </row>
        <row r="56">
          <cell r="C56">
            <v>0</v>
          </cell>
          <cell r="D56">
            <v>0</v>
          </cell>
          <cell r="E56">
            <v>0</v>
          </cell>
          <cell r="F56">
            <v>0</v>
          </cell>
          <cell r="G56">
            <v>0</v>
          </cell>
          <cell r="H56">
            <v>0</v>
          </cell>
          <cell r="I56">
            <v>0</v>
          </cell>
          <cell r="J56">
            <v>0</v>
          </cell>
          <cell r="K56">
            <v>0</v>
          </cell>
          <cell r="L56">
            <v>0</v>
          </cell>
          <cell r="M56">
            <v>0</v>
          </cell>
          <cell r="N56">
            <v>0</v>
          </cell>
        </row>
        <row r="57">
          <cell r="C57">
            <v>0</v>
          </cell>
          <cell r="D57">
            <v>0</v>
          </cell>
          <cell r="E57">
            <v>0</v>
          </cell>
          <cell r="F57">
            <v>0</v>
          </cell>
          <cell r="G57">
            <v>0</v>
          </cell>
          <cell r="H57">
            <v>0</v>
          </cell>
          <cell r="I57">
            <v>0</v>
          </cell>
          <cell r="J57">
            <v>0</v>
          </cell>
          <cell r="K57">
            <v>0</v>
          </cell>
          <cell r="L57">
            <v>0</v>
          </cell>
          <cell r="M57">
            <v>0</v>
          </cell>
          <cell r="N57">
            <v>0</v>
          </cell>
        </row>
        <row r="58">
          <cell r="C58">
            <v>0</v>
          </cell>
          <cell r="D58">
            <v>0</v>
          </cell>
          <cell r="E58">
            <v>0</v>
          </cell>
          <cell r="F58">
            <v>0</v>
          </cell>
          <cell r="G58">
            <v>0</v>
          </cell>
          <cell r="H58">
            <v>0</v>
          </cell>
          <cell r="I58">
            <v>0</v>
          </cell>
          <cell r="J58">
            <v>0</v>
          </cell>
          <cell r="K58">
            <v>0</v>
          </cell>
          <cell r="L58">
            <v>0</v>
          </cell>
          <cell r="M58">
            <v>0</v>
          </cell>
          <cell r="N58">
            <v>0</v>
          </cell>
        </row>
        <row r="63">
          <cell r="C63">
            <v>53384</v>
          </cell>
          <cell r="D63">
            <v>55887</v>
          </cell>
          <cell r="E63">
            <v>57968</v>
          </cell>
          <cell r="F63">
            <v>60475</v>
          </cell>
          <cell r="G63">
            <v>60269</v>
          </cell>
          <cell r="H63">
            <v>62975</v>
          </cell>
          <cell r="I63">
            <v>83838</v>
          </cell>
          <cell r="J63">
            <v>107112</v>
          </cell>
          <cell r="K63">
            <v>110317</v>
          </cell>
          <cell r="L63">
            <v>106960</v>
          </cell>
          <cell r="M63">
            <v>104423</v>
          </cell>
          <cell r="N63">
            <v>0</v>
          </cell>
        </row>
        <row r="64">
          <cell r="C64">
            <v>1.0011251969094592</v>
          </cell>
          <cell r="D64">
            <v>1.0010747487774732</v>
          </cell>
          <cell r="E64">
            <v>1.0004487245866556</v>
          </cell>
          <cell r="F64">
            <v>1.0022207122851792</v>
          </cell>
          <cell r="G64">
            <v>1</v>
          </cell>
          <cell r="H64">
            <v>1</v>
          </cell>
          <cell r="I64">
            <v>0.84</v>
          </cell>
          <cell r="J64">
            <v>0.83</v>
          </cell>
          <cell r="K64">
            <v>0.78</v>
          </cell>
          <cell r="L64">
            <v>0.73000000000000009</v>
          </cell>
          <cell r="M64">
            <v>0.74</v>
          </cell>
          <cell r="N64">
            <v>0</v>
          </cell>
        </row>
        <row r="65">
          <cell r="C65">
            <v>127.4</v>
          </cell>
          <cell r="D65">
            <v>117.46</v>
          </cell>
          <cell r="E65">
            <v>115.90666666666667</v>
          </cell>
          <cell r="F65">
            <v>120.2</v>
          </cell>
          <cell r="G65">
            <v>125.696</v>
          </cell>
          <cell r="H65">
            <v>127.66666666666667</v>
          </cell>
          <cell r="I65">
            <v>260.8</v>
          </cell>
          <cell r="J65">
            <v>372.73</v>
          </cell>
          <cell r="K65">
            <v>412.77777777777777</v>
          </cell>
          <cell r="L65">
            <v>418.12400000000002</v>
          </cell>
          <cell r="M65">
            <v>415.67636363636365</v>
          </cell>
          <cell r="N65">
            <v>0</v>
          </cell>
        </row>
        <row r="68">
          <cell r="C68">
            <v>52425</v>
          </cell>
          <cell r="D68">
            <v>52425</v>
          </cell>
          <cell r="E68">
            <v>52425</v>
          </cell>
          <cell r="F68">
            <v>52425</v>
          </cell>
          <cell r="G68">
            <v>52425</v>
          </cell>
          <cell r="H68">
            <v>52425</v>
          </cell>
          <cell r="I68">
            <v>52425</v>
          </cell>
          <cell r="J68">
            <v>52425</v>
          </cell>
          <cell r="K68">
            <v>52425</v>
          </cell>
          <cell r="L68">
            <v>52425</v>
          </cell>
          <cell r="M68">
            <v>52425</v>
          </cell>
          <cell r="N68">
            <v>0</v>
          </cell>
        </row>
        <row r="69">
          <cell r="C69">
            <v>3185</v>
          </cell>
          <cell r="D69">
            <v>5873</v>
          </cell>
          <cell r="E69">
            <v>8693</v>
          </cell>
          <cell r="F69">
            <v>12020</v>
          </cell>
          <cell r="G69">
            <v>15712</v>
          </cell>
          <cell r="H69">
            <v>19150</v>
          </cell>
          <cell r="I69">
            <v>19974</v>
          </cell>
          <cell r="J69">
            <v>21315</v>
          </cell>
          <cell r="K69">
            <v>22103</v>
          </cell>
          <cell r="L69">
            <v>22750</v>
          </cell>
          <cell r="M69">
            <v>23194</v>
          </cell>
        </row>
        <row r="70">
          <cell r="C70">
            <v>2226</v>
          </cell>
          <cell r="D70">
            <v>2411</v>
          </cell>
          <cell r="E70">
            <v>3150</v>
          </cell>
          <cell r="F70">
            <v>3970</v>
          </cell>
          <cell r="G70">
            <v>7868</v>
          </cell>
          <cell r="H70">
            <v>8600</v>
          </cell>
          <cell r="I70">
            <v>14227</v>
          </cell>
          <cell r="J70">
            <v>19321</v>
          </cell>
          <cell r="K70">
            <v>22583</v>
          </cell>
          <cell r="L70">
            <v>24617</v>
          </cell>
          <cell r="M70">
            <v>27338</v>
          </cell>
          <cell r="N70">
            <v>0</v>
          </cell>
        </row>
        <row r="71">
          <cell r="C71">
            <v>2226</v>
          </cell>
          <cell r="D71">
            <v>2411</v>
          </cell>
          <cell r="E71">
            <v>3150</v>
          </cell>
          <cell r="F71">
            <v>3970</v>
          </cell>
          <cell r="G71">
            <v>7868</v>
          </cell>
          <cell r="H71">
            <v>8600</v>
          </cell>
          <cell r="I71">
            <v>14227</v>
          </cell>
          <cell r="J71">
            <v>19321</v>
          </cell>
          <cell r="K71">
            <v>22583</v>
          </cell>
          <cell r="L71">
            <v>24617</v>
          </cell>
          <cell r="M71">
            <v>27338</v>
          </cell>
          <cell r="N71">
            <v>0</v>
          </cell>
        </row>
        <row r="74">
          <cell r="C74">
            <v>959</v>
          </cell>
          <cell r="D74">
            <v>3462</v>
          </cell>
          <cell r="E74">
            <v>5543</v>
          </cell>
          <cell r="F74">
            <v>8050</v>
          </cell>
          <cell r="G74">
            <v>7844</v>
          </cell>
          <cell r="H74">
            <v>10550</v>
          </cell>
          <cell r="I74">
            <v>5747</v>
          </cell>
          <cell r="J74">
            <v>1994</v>
          </cell>
          <cell r="K74">
            <v>-480</v>
          </cell>
          <cell r="L74">
            <v>-1867</v>
          </cell>
          <cell r="M74">
            <v>-4144</v>
          </cell>
          <cell r="N74">
            <v>0</v>
          </cell>
        </row>
        <row r="75">
          <cell r="C75">
            <v>53384</v>
          </cell>
          <cell r="D75">
            <v>55861</v>
          </cell>
          <cell r="E75">
            <v>57942</v>
          </cell>
          <cell r="F75">
            <v>60341</v>
          </cell>
          <cell r="G75">
            <v>60269</v>
          </cell>
          <cell r="H75">
            <v>62975</v>
          </cell>
          <cell r="I75">
            <v>58172</v>
          </cell>
          <cell r="J75">
            <v>54419</v>
          </cell>
          <cell r="K75">
            <v>51945</v>
          </cell>
          <cell r="L75">
            <v>50558</v>
          </cell>
          <cell r="M75">
            <v>48281</v>
          </cell>
        </row>
        <row r="76">
          <cell r="C76">
            <v>52904.5</v>
          </cell>
          <cell r="D76">
            <v>107540</v>
          </cell>
          <cell r="E76">
            <v>164467.5</v>
          </cell>
          <cell r="F76">
            <v>223689</v>
          </cell>
          <cell r="G76">
            <v>284061</v>
          </cell>
          <cell r="H76">
            <v>345683</v>
          </cell>
          <cell r="I76">
            <v>406256.5</v>
          </cell>
          <cell r="J76">
            <v>462552</v>
          </cell>
          <cell r="K76">
            <v>515734</v>
          </cell>
          <cell r="L76">
            <v>566985.5</v>
          </cell>
          <cell r="M76">
            <v>616405</v>
          </cell>
          <cell r="N76">
            <v>0</v>
          </cell>
        </row>
        <row r="77">
          <cell r="C77">
            <v>1.8292799237005247E-2</v>
          </cell>
          <cell r="D77">
            <v>6.5541249403910345E-2</v>
          </cell>
          <cell r="E77">
            <v>0.10523605150214592</v>
          </cell>
          <cell r="F77">
            <v>0.15099666189794944</v>
          </cell>
          <cell r="G77">
            <v>0.14962327134000955</v>
          </cell>
          <cell r="H77">
            <v>0.20123986647591799</v>
          </cell>
          <cell r="I77">
            <v>0.10962327134000954</v>
          </cell>
          <cell r="J77">
            <v>3.8035288507391511E-2</v>
          </cell>
          <cell r="K77">
            <v>-9.1559370529327617E-3</v>
          </cell>
          <cell r="L77">
            <v>-3.5612780162136384E-2</v>
          </cell>
          <cell r="M77">
            <v>-7.9046256556986175E-2</v>
          </cell>
          <cell r="N77">
            <v>0</v>
          </cell>
        </row>
        <row r="78">
          <cell r="C78">
            <v>4.2075815856874178E-2</v>
          </cell>
          <cell r="D78">
            <v>2.2419564813092804E-2</v>
          </cell>
          <cell r="E78">
            <v>1.9152720142277351E-2</v>
          </cell>
          <cell r="F78">
            <v>1.7747855281216331E-2</v>
          </cell>
          <cell r="G78">
            <v>2.7698276074505125E-2</v>
          </cell>
          <cell r="H78">
            <v>2.4878284439790212E-2</v>
          </cell>
          <cell r="I78">
            <v>3.5019747376349671E-2</v>
          </cell>
          <cell r="J78">
            <v>4.1770438783098982E-2</v>
          </cell>
          <cell r="K78">
            <v>4.3788076799280248E-2</v>
          </cell>
          <cell r="L78">
            <v>4.3417336069440926E-2</v>
          </cell>
          <cell r="M78">
            <v>4.4350710977360666E-2</v>
          </cell>
          <cell r="N78">
            <v>0</v>
          </cell>
        </row>
        <row r="79">
          <cell r="C79">
            <v>0.50490979028249017</v>
          </cell>
          <cell r="D79">
            <v>0.13451738887855683</v>
          </cell>
          <cell r="E79">
            <v>7.6610880569109405E-2</v>
          </cell>
          <cell r="F79">
            <v>5.3243565843648991E-2</v>
          </cell>
          <cell r="G79">
            <v>6.64758625788123E-2</v>
          </cell>
          <cell r="H79">
            <v>4.9756568879580423E-2</v>
          </cell>
          <cell r="I79">
            <v>6.0033852645170867E-2</v>
          </cell>
          <cell r="J79">
            <v>6.2655658174648465E-2</v>
          </cell>
          <cell r="K79">
            <v>5.8384102399040336E-2</v>
          </cell>
          <cell r="L79">
            <v>5.2100803283329111E-2</v>
          </cell>
          <cell r="M79">
            <v>4.8382593793484363E-2</v>
          </cell>
          <cell r="N79">
            <v>0</v>
          </cell>
        </row>
        <row r="80">
          <cell r="C80">
            <v>1</v>
          </cell>
          <cell r="D80">
            <v>1</v>
          </cell>
          <cell r="E80">
            <v>1</v>
          </cell>
          <cell r="F80">
            <v>1</v>
          </cell>
          <cell r="G80">
            <v>1</v>
          </cell>
          <cell r="H80">
            <v>1</v>
          </cell>
          <cell r="I80">
            <v>0.4376424189307625</v>
          </cell>
          <cell r="J80">
            <v>0.28593083465242936</v>
          </cell>
          <cell r="K80">
            <v>0.23798654104979811</v>
          </cell>
          <cell r="L80">
            <v>0.21763878658005759</v>
          </cell>
          <cell r="M80">
            <v>0.20290260779802469</v>
          </cell>
          <cell r="N80">
            <v>0</v>
          </cell>
        </row>
        <row r="81">
          <cell r="C81">
            <v>1</v>
          </cell>
          <cell r="D81">
            <v>1</v>
          </cell>
          <cell r="E81">
            <v>1</v>
          </cell>
          <cell r="F81">
            <v>1</v>
          </cell>
          <cell r="G81">
            <v>1</v>
          </cell>
          <cell r="H81">
            <v>1</v>
          </cell>
          <cell r="I81">
            <v>0.1829497341864833</v>
          </cell>
          <cell r="J81">
            <v>3.6462047653007111E-2</v>
          </cell>
          <cell r="K81">
            <v>-8.2913010433220483E-3</v>
          </cell>
          <cell r="L81">
            <v>-3.4234895021545794E-2</v>
          </cell>
          <cell r="M81">
            <v>-7.9695372898957659E-2</v>
          </cell>
          <cell r="N81">
            <v>0</v>
          </cell>
        </row>
        <row r="82">
          <cell r="C82">
            <v>1</v>
          </cell>
          <cell r="D82">
            <v>1</v>
          </cell>
          <cell r="E82">
            <v>1</v>
          </cell>
          <cell r="F82">
            <v>1</v>
          </cell>
          <cell r="G82">
            <v>1</v>
          </cell>
          <cell r="H82">
            <v>1</v>
          </cell>
          <cell r="I82">
            <v>0.69386197189818455</v>
          </cell>
          <cell r="J82">
            <v>0.50805698707894542</v>
          </cell>
          <cell r="K82">
            <v>0.47087031010632996</v>
          </cell>
          <cell r="L82">
            <v>0.47268137621540762</v>
          </cell>
          <cell r="M82">
            <v>0.46235982494278083</v>
          </cell>
          <cell r="N82">
            <v>0</v>
          </cell>
        </row>
        <row r="85">
          <cell r="C85">
            <v>0</v>
          </cell>
          <cell r="D85">
            <v>0</v>
          </cell>
          <cell r="E85">
            <v>0</v>
          </cell>
          <cell r="F85">
            <v>0</v>
          </cell>
          <cell r="G85">
            <v>0</v>
          </cell>
          <cell r="H85">
            <v>0</v>
          </cell>
          <cell r="I85">
            <v>0</v>
          </cell>
          <cell r="J85">
            <v>0</v>
          </cell>
          <cell r="K85">
            <v>0</v>
          </cell>
          <cell r="L85">
            <v>0</v>
          </cell>
          <cell r="M85">
            <v>0</v>
          </cell>
          <cell r="N85">
            <v>0</v>
          </cell>
        </row>
        <row r="86">
          <cell r="C86">
            <v>0</v>
          </cell>
          <cell r="D86">
            <v>0</v>
          </cell>
          <cell r="E86">
            <v>0</v>
          </cell>
          <cell r="I86">
            <v>25666</v>
          </cell>
          <cell r="J86">
            <v>53231</v>
          </cell>
          <cell r="K86">
            <v>70772</v>
          </cell>
          <cell r="L86">
            <v>81781</v>
          </cell>
          <cell r="M86">
            <v>91117</v>
          </cell>
        </row>
        <row r="87">
          <cell r="C87">
            <v>0</v>
          </cell>
          <cell r="D87">
            <v>0</v>
          </cell>
          <cell r="E87">
            <v>0</v>
          </cell>
          <cell r="F87">
            <v>0</v>
          </cell>
          <cell r="G87">
            <v>0</v>
          </cell>
          <cell r="H87">
            <v>0</v>
          </cell>
          <cell r="I87">
            <v>0</v>
          </cell>
          <cell r="J87">
            <v>538</v>
          </cell>
          <cell r="K87">
            <v>12400</v>
          </cell>
          <cell r="L87">
            <v>25379</v>
          </cell>
          <cell r="M87">
            <v>34975</v>
          </cell>
          <cell r="N87">
            <v>0</v>
          </cell>
        </row>
        <row r="88">
          <cell r="C88">
            <v>0</v>
          </cell>
          <cell r="D88">
            <v>0</v>
          </cell>
          <cell r="E88">
            <v>0</v>
          </cell>
          <cell r="J88">
            <v>538</v>
          </cell>
          <cell r="K88">
            <v>12400</v>
          </cell>
          <cell r="L88">
            <v>25379</v>
          </cell>
          <cell r="M88">
            <v>34975</v>
          </cell>
        </row>
        <row r="91">
          <cell r="C91">
            <v>0</v>
          </cell>
          <cell r="D91">
            <v>0</v>
          </cell>
          <cell r="E91">
            <v>0</v>
          </cell>
          <cell r="F91">
            <v>0</v>
          </cell>
          <cell r="G91">
            <v>0</v>
          </cell>
          <cell r="H91">
            <v>0</v>
          </cell>
          <cell r="I91">
            <v>25666</v>
          </cell>
          <cell r="J91">
            <v>52693</v>
          </cell>
          <cell r="K91">
            <v>58372</v>
          </cell>
          <cell r="L91">
            <v>56402</v>
          </cell>
          <cell r="M91">
            <v>56142</v>
          </cell>
          <cell r="N91">
            <v>0</v>
          </cell>
        </row>
        <row r="92">
          <cell r="C92">
            <v>0</v>
          </cell>
          <cell r="D92">
            <v>0</v>
          </cell>
          <cell r="E92">
            <v>0</v>
          </cell>
          <cell r="F92">
            <v>0</v>
          </cell>
          <cell r="G92">
            <v>0</v>
          </cell>
          <cell r="H92">
            <v>0</v>
          </cell>
          <cell r="I92">
            <v>25666</v>
          </cell>
          <cell r="J92">
            <v>52693</v>
          </cell>
          <cell r="K92">
            <v>58372</v>
          </cell>
          <cell r="L92">
            <v>56402</v>
          </cell>
          <cell r="M92">
            <v>56142</v>
          </cell>
          <cell r="N92">
            <v>0</v>
          </cell>
        </row>
        <row r="93">
          <cell r="C93">
            <v>0</v>
          </cell>
          <cell r="D93">
            <v>0</v>
          </cell>
          <cell r="E93">
            <v>0</v>
          </cell>
          <cell r="F93">
            <v>0</v>
          </cell>
          <cell r="G93">
            <v>0</v>
          </cell>
          <cell r="H93">
            <v>0</v>
          </cell>
          <cell r="I93">
            <v>12833</v>
          </cell>
          <cell r="J93">
            <v>52012.5</v>
          </cell>
          <cell r="K93">
            <v>107545</v>
          </cell>
          <cell r="L93">
            <v>164932</v>
          </cell>
          <cell r="M93">
            <v>221204</v>
          </cell>
          <cell r="N93">
            <v>0</v>
          </cell>
        </row>
        <row r="94">
          <cell r="C94">
            <v>0</v>
          </cell>
          <cell r="D94">
            <v>0</v>
          </cell>
          <cell r="E94">
            <v>0</v>
          </cell>
          <cell r="F94">
            <v>0</v>
          </cell>
          <cell r="G94">
            <v>0</v>
          </cell>
          <cell r="H94">
            <v>0</v>
          </cell>
          <cell r="I94">
            <v>0</v>
          </cell>
          <cell r="J94">
            <v>0</v>
          </cell>
          <cell r="K94">
            <v>0</v>
          </cell>
          <cell r="L94">
            <v>0</v>
          </cell>
          <cell r="M94">
            <v>0</v>
          </cell>
          <cell r="N94">
            <v>0</v>
          </cell>
        </row>
        <row r="95">
          <cell r="C95">
            <v>0</v>
          </cell>
          <cell r="D95">
            <v>0</v>
          </cell>
          <cell r="E95">
            <v>0</v>
          </cell>
          <cell r="F95">
            <v>0</v>
          </cell>
          <cell r="G95">
            <v>0</v>
          </cell>
          <cell r="H95">
            <v>0</v>
          </cell>
          <cell r="I95">
            <v>0</v>
          </cell>
          <cell r="J95">
            <v>1.03436673876472E-2</v>
          </cell>
          <cell r="K95">
            <v>0.11530057185364266</v>
          </cell>
          <cell r="L95">
            <v>0.15387553658477432</v>
          </cell>
          <cell r="M95">
            <v>0.15811196904215113</v>
          </cell>
          <cell r="N95">
            <v>0</v>
          </cell>
        </row>
        <row r="96">
          <cell r="C96">
            <v>0</v>
          </cell>
          <cell r="D96">
            <v>0</v>
          </cell>
          <cell r="E96">
            <v>0</v>
          </cell>
          <cell r="F96">
            <v>0</v>
          </cell>
          <cell r="G96">
            <v>0</v>
          </cell>
          <cell r="H96">
            <v>0</v>
          </cell>
          <cell r="I96">
            <v>0</v>
          </cell>
          <cell r="J96">
            <v>1.55155010814708E-2</v>
          </cell>
          <cell r="K96">
            <v>0.15373409580485689</v>
          </cell>
          <cell r="L96">
            <v>0.18465064390172919</v>
          </cell>
          <cell r="M96">
            <v>0.17248578440961942</v>
          </cell>
          <cell r="N96">
            <v>0</v>
          </cell>
        </row>
        <row r="97">
          <cell r="C97">
            <v>0</v>
          </cell>
          <cell r="D97">
            <v>0</v>
          </cell>
          <cell r="E97">
            <v>0</v>
          </cell>
          <cell r="F97">
            <v>0</v>
          </cell>
          <cell r="G97">
            <v>0</v>
          </cell>
          <cell r="H97">
            <v>0</v>
          </cell>
          <cell r="I97">
            <v>0.5623575810692375</v>
          </cell>
          <cell r="J97">
            <v>0.71406916534757059</v>
          </cell>
          <cell r="K97">
            <v>0.76201345895020189</v>
          </cell>
          <cell r="L97">
            <v>0.78236121341994236</v>
          </cell>
          <cell r="M97">
            <v>0.79709739220197529</v>
          </cell>
          <cell r="N97">
            <v>0</v>
          </cell>
        </row>
        <row r="98">
          <cell r="C98">
            <v>0</v>
          </cell>
          <cell r="D98">
            <v>0</v>
          </cell>
          <cell r="E98">
            <v>0</v>
          </cell>
          <cell r="F98">
            <v>0</v>
          </cell>
          <cell r="G98">
            <v>0</v>
          </cell>
          <cell r="H98">
            <v>0</v>
          </cell>
          <cell r="I98">
            <v>0.8170502658135167</v>
          </cell>
          <cell r="J98">
            <v>0.96353795234699291</v>
          </cell>
          <cell r="K98">
            <v>1.0082913010433221</v>
          </cell>
          <cell r="L98">
            <v>1.0342348950215459</v>
          </cell>
          <cell r="M98">
            <v>1.0796953728989576</v>
          </cell>
          <cell r="N98">
            <v>0</v>
          </cell>
        </row>
        <row r="99">
          <cell r="C99">
            <v>0</v>
          </cell>
          <cell r="D99">
            <v>0</v>
          </cell>
          <cell r="E99">
            <v>0</v>
          </cell>
          <cell r="F99">
            <v>0</v>
          </cell>
          <cell r="G99">
            <v>0</v>
          </cell>
          <cell r="H99">
            <v>0</v>
          </cell>
          <cell r="I99">
            <v>0.3061380281018154</v>
          </cell>
          <cell r="J99">
            <v>0.49194301292105458</v>
          </cell>
          <cell r="K99">
            <v>0.52912968989367004</v>
          </cell>
          <cell r="L99">
            <v>0.52731862378459238</v>
          </cell>
          <cell r="M99">
            <v>0.53764017505721917</v>
          </cell>
          <cell r="N99">
            <v>0</v>
          </cell>
        </row>
        <row r="102">
          <cell r="C102">
            <v>52425</v>
          </cell>
          <cell r="D102">
            <v>52425</v>
          </cell>
          <cell r="E102">
            <v>52425</v>
          </cell>
          <cell r="F102">
            <v>52425</v>
          </cell>
          <cell r="G102">
            <v>52425</v>
          </cell>
          <cell r="H102">
            <v>52425</v>
          </cell>
          <cell r="I102">
            <v>52425</v>
          </cell>
          <cell r="J102">
            <v>52425</v>
          </cell>
          <cell r="K102">
            <v>52425</v>
          </cell>
          <cell r="L102">
            <v>52425</v>
          </cell>
          <cell r="M102">
            <v>52425</v>
          </cell>
          <cell r="N102">
            <v>0</v>
          </cell>
        </row>
        <row r="103">
          <cell r="C103">
            <v>3185</v>
          </cell>
          <cell r="D103">
            <v>5873</v>
          </cell>
          <cell r="E103">
            <v>8693</v>
          </cell>
          <cell r="F103">
            <v>12020</v>
          </cell>
          <cell r="G103">
            <v>15712</v>
          </cell>
          <cell r="H103">
            <v>19150</v>
          </cell>
          <cell r="I103">
            <v>45640</v>
          </cell>
          <cell r="J103">
            <v>74546</v>
          </cell>
          <cell r="K103">
            <v>92875</v>
          </cell>
          <cell r="L103">
            <v>104531</v>
          </cell>
          <cell r="M103">
            <v>114311</v>
          </cell>
          <cell r="N103">
            <v>0</v>
          </cell>
        </row>
        <row r="104">
          <cell r="C104">
            <v>2226</v>
          </cell>
          <cell r="D104">
            <v>2411</v>
          </cell>
          <cell r="E104">
            <v>3150</v>
          </cell>
          <cell r="F104">
            <v>3970</v>
          </cell>
          <cell r="G104">
            <v>7868</v>
          </cell>
          <cell r="H104">
            <v>8600</v>
          </cell>
          <cell r="I104">
            <v>14227</v>
          </cell>
          <cell r="J104">
            <v>19859</v>
          </cell>
          <cell r="K104">
            <v>34983</v>
          </cell>
          <cell r="L104">
            <v>49996</v>
          </cell>
          <cell r="M104">
            <v>62313</v>
          </cell>
          <cell r="N104">
            <v>0</v>
          </cell>
        </row>
        <row r="105">
          <cell r="C105">
            <v>2226</v>
          </cell>
          <cell r="D105">
            <v>2411</v>
          </cell>
          <cell r="E105">
            <v>3150</v>
          </cell>
          <cell r="F105">
            <v>3970</v>
          </cell>
          <cell r="G105">
            <v>7868</v>
          </cell>
          <cell r="H105">
            <v>8600</v>
          </cell>
          <cell r="I105">
            <v>14227</v>
          </cell>
          <cell r="J105">
            <v>19859</v>
          </cell>
          <cell r="K105">
            <v>34983</v>
          </cell>
          <cell r="L105">
            <v>49996</v>
          </cell>
          <cell r="M105">
            <v>62313</v>
          </cell>
          <cell r="N105">
            <v>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959</v>
          </cell>
          <cell r="D108">
            <v>3462</v>
          </cell>
          <cell r="E108">
            <v>5543</v>
          </cell>
          <cell r="F108">
            <v>8050</v>
          </cell>
          <cell r="G108">
            <v>7844</v>
          </cell>
          <cell r="H108">
            <v>10550</v>
          </cell>
          <cell r="I108">
            <v>31413</v>
          </cell>
          <cell r="J108">
            <v>54687</v>
          </cell>
          <cell r="K108">
            <v>57892</v>
          </cell>
          <cell r="L108">
            <v>54535</v>
          </cell>
          <cell r="M108">
            <v>51998</v>
          </cell>
          <cell r="N108">
            <v>0</v>
          </cell>
        </row>
        <row r="109">
          <cell r="C109">
            <v>53384</v>
          </cell>
          <cell r="D109">
            <v>55887</v>
          </cell>
          <cell r="E109">
            <v>57968</v>
          </cell>
          <cell r="F109">
            <v>60475</v>
          </cell>
          <cell r="G109">
            <v>60269</v>
          </cell>
          <cell r="H109">
            <v>62975</v>
          </cell>
          <cell r="I109">
            <v>83838</v>
          </cell>
          <cell r="J109">
            <v>107112</v>
          </cell>
          <cell r="K109">
            <v>110317</v>
          </cell>
          <cell r="L109">
            <v>106960</v>
          </cell>
          <cell r="M109">
            <v>104423</v>
          </cell>
          <cell r="N109">
            <v>0</v>
          </cell>
        </row>
        <row r="110">
          <cell r="C110">
            <v>52904.5</v>
          </cell>
          <cell r="D110">
            <v>107540</v>
          </cell>
          <cell r="E110">
            <v>164467.5</v>
          </cell>
          <cell r="F110">
            <v>223689</v>
          </cell>
          <cell r="G110">
            <v>284061</v>
          </cell>
          <cell r="H110">
            <v>345683</v>
          </cell>
          <cell r="I110">
            <v>419089.5</v>
          </cell>
          <cell r="J110">
            <v>514564.5</v>
          </cell>
          <cell r="K110">
            <v>623279</v>
          </cell>
          <cell r="L110">
            <v>731917.5</v>
          </cell>
          <cell r="M110">
            <v>837609</v>
          </cell>
          <cell r="N110">
            <v>0</v>
          </cell>
        </row>
        <row r="112">
          <cell r="C112">
            <v>1.8292799237005247E-2</v>
          </cell>
          <cell r="D112">
            <v>6.6037195994277542E-2</v>
          </cell>
          <cell r="E112">
            <v>0.10573199809251312</v>
          </cell>
          <cell r="F112">
            <v>0.1535526943252265</v>
          </cell>
          <cell r="G112">
            <v>0.14962327134000955</v>
          </cell>
          <cell r="H112">
            <v>0.20123986647591799</v>
          </cell>
          <cell r="I112">
            <v>0.59919885550786833</v>
          </cell>
          <cell r="J112">
            <v>1.0431473533619455</v>
          </cell>
          <cell r="K112">
            <v>1.1042823080591322</v>
          </cell>
          <cell r="L112">
            <v>1.0402479732951837</v>
          </cell>
          <cell r="M112">
            <v>0.99185503099666195</v>
          </cell>
          <cell r="N112">
            <v>0</v>
          </cell>
        </row>
        <row r="113">
          <cell r="C113">
            <v>4.2075815856874178E-2</v>
          </cell>
          <cell r="D113">
            <v>2.2419564813092804E-2</v>
          </cell>
          <cell r="E113">
            <v>1.9152720142277351E-2</v>
          </cell>
          <cell r="F113">
            <v>1.7747855281216331E-2</v>
          </cell>
          <cell r="G113">
            <v>2.7698276074505125E-2</v>
          </cell>
          <cell r="H113">
            <v>2.4878284439790212E-2</v>
          </cell>
          <cell r="I113">
            <v>3.3947402643110837E-2</v>
          </cell>
          <cell r="J113">
            <v>3.8593801165840241E-2</v>
          </cell>
          <cell r="K113">
            <v>5.6127352277230584E-2</v>
          </cell>
          <cell r="L113">
            <v>6.8308245123255007E-2</v>
          </cell>
          <cell r="M113">
            <v>7.4393899779013839E-2</v>
          </cell>
          <cell r="N113">
            <v>0</v>
          </cell>
        </row>
        <row r="114">
          <cell r="C114">
            <v>0.50490979028249017</v>
          </cell>
          <cell r="D114">
            <v>0.13451738887855683</v>
          </cell>
          <cell r="E114">
            <v>7.6610880569109405E-2</v>
          </cell>
          <cell r="F114">
            <v>5.3243565843648991E-2</v>
          </cell>
          <cell r="G114">
            <v>6.64758625788123E-2</v>
          </cell>
          <cell r="H114">
            <v>4.9756568879580423E-2</v>
          </cell>
          <cell r="I114">
            <v>5.8195547388190008E-2</v>
          </cell>
          <cell r="J114">
            <v>5.7890701748760362E-2</v>
          </cell>
          <cell r="K114">
            <v>7.4836469702974112E-2</v>
          </cell>
          <cell r="L114">
            <v>8.1969894147906008E-2</v>
          </cell>
          <cell r="M114">
            <v>8.1156981577106005E-2</v>
          </cell>
          <cell r="N114">
            <v>0</v>
          </cell>
        </row>
        <row r="115">
          <cell r="C115">
            <v>0.20100738620066402</v>
          </cell>
          <cell r="D115">
            <v>0.19452027429726565</v>
          </cell>
          <cell r="E115">
            <v>0.20295738981356126</v>
          </cell>
          <cell r="F115">
            <v>0.1953472383486026</v>
          </cell>
          <cell r="G115">
            <v>0.23556725004691689</v>
          </cell>
          <cell r="H115">
            <v>0.23291450074269868</v>
          </cell>
          <cell r="I115">
            <v>0.32967883903871065</v>
          </cell>
          <cell r="J115">
            <v>0.3813055454670109</v>
          </cell>
          <cell r="K115">
            <v>0.58842728924889287</v>
          </cell>
          <cell r="L115">
            <v>0.74400110721574708</v>
          </cell>
          <cell r="M115">
            <v>0.86077664044291546</v>
          </cell>
          <cell r="N115">
            <v>0</v>
          </cell>
        </row>
        <row r="144">
          <cell r="C144">
            <v>959</v>
          </cell>
          <cell r="D144">
            <v>3462</v>
          </cell>
          <cell r="E144">
            <v>5543</v>
          </cell>
          <cell r="F144">
            <v>8050</v>
          </cell>
          <cell r="G144">
            <v>7844</v>
          </cell>
          <cell r="H144">
            <v>10550</v>
          </cell>
          <cell r="I144">
            <v>31413</v>
          </cell>
          <cell r="J144">
            <v>54687</v>
          </cell>
          <cell r="K144">
            <v>57892</v>
          </cell>
          <cell r="L144">
            <v>54535</v>
          </cell>
          <cell r="M144">
            <v>51998</v>
          </cell>
          <cell r="N144">
            <v>0</v>
          </cell>
        </row>
        <row r="145">
          <cell r="C145">
            <v>53384</v>
          </cell>
          <cell r="D145">
            <v>55887</v>
          </cell>
          <cell r="E145">
            <v>57968</v>
          </cell>
          <cell r="F145">
            <v>60475</v>
          </cell>
          <cell r="G145">
            <v>60269</v>
          </cell>
          <cell r="H145">
            <v>62975</v>
          </cell>
          <cell r="I145">
            <v>83838</v>
          </cell>
          <cell r="J145">
            <v>107112</v>
          </cell>
          <cell r="K145">
            <v>110317</v>
          </cell>
          <cell r="L145">
            <v>106960</v>
          </cell>
          <cell r="M145">
            <v>104423</v>
          </cell>
          <cell r="N145">
            <v>0</v>
          </cell>
        </row>
        <row r="148">
          <cell r="C148">
            <v>26</v>
          </cell>
          <cell r="D148">
            <v>26</v>
          </cell>
          <cell r="E148">
            <v>26</v>
          </cell>
          <cell r="F148">
            <v>26</v>
          </cell>
          <cell r="G148">
            <v>26</v>
          </cell>
          <cell r="H148">
            <v>26</v>
          </cell>
          <cell r="I148">
            <v>33</v>
          </cell>
          <cell r="J148">
            <v>58</v>
          </cell>
          <cell r="K148">
            <v>58</v>
          </cell>
          <cell r="L148">
            <v>293</v>
          </cell>
          <cell r="M148">
            <v>293</v>
          </cell>
        </row>
        <row r="149">
          <cell r="C149">
            <v>1</v>
          </cell>
          <cell r="D149">
            <v>1</v>
          </cell>
          <cell r="E149">
            <v>1</v>
          </cell>
          <cell r="F149">
            <v>1</v>
          </cell>
          <cell r="G149">
            <v>1</v>
          </cell>
          <cell r="H149">
            <v>1</v>
          </cell>
          <cell r="I149">
            <v>2</v>
          </cell>
          <cell r="J149">
            <v>2</v>
          </cell>
          <cell r="K149">
            <v>2</v>
          </cell>
          <cell r="L149">
            <v>2</v>
          </cell>
          <cell r="M149">
            <v>2</v>
          </cell>
        </row>
        <row r="150">
          <cell r="C150">
            <v>3.8461538461538464E-2</v>
          </cell>
          <cell r="D150">
            <v>3.8461538461538464E-2</v>
          </cell>
          <cell r="E150">
            <v>3.8461538461538464E-2</v>
          </cell>
          <cell r="F150">
            <v>3.8461538461538464E-2</v>
          </cell>
          <cell r="G150">
            <v>3.8461538461538464E-2</v>
          </cell>
          <cell r="H150">
            <v>3.8461538461538464E-2</v>
          </cell>
          <cell r="I150">
            <v>6.0606060606060608E-2</v>
          </cell>
          <cell r="J150">
            <v>3.4482758620689655E-2</v>
          </cell>
          <cell r="K150">
            <v>3.4482758620689655E-2</v>
          </cell>
          <cell r="L150">
            <v>6.8259385665529011E-3</v>
          </cell>
          <cell r="M150">
            <v>6.8259385665529011E-3</v>
          </cell>
          <cell r="N150">
            <v>0</v>
          </cell>
        </row>
        <row r="151">
          <cell r="C151">
            <v>25423.076923076922</v>
          </cell>
          <cell r="D151">
            <v>25423.076923076922</v>
          </cell>
          <cell r="E151">
            <v>25423.076923076922</v>
          </cell>
          <cell r="F151">
            <v>25423.076923076922</v>
          </cell>
          <cell r="G151">
            <v>25423.076923076922</v>
          </cell>
          <cell r="H151">
            <v>25423.076923076922</v>
          </cell>
          <cell r="I151">
            <v>20030.303030303032</v>
          </cell>
          <cell r="J151">
            <v>11396.551724137931</v>
          </cell>
          <cell r="K151">
            <v>11396.551724137931</v>
          </cell>
          <cell r="L151">
            <v>2255.9726962457339</v>
          </cell>
          <cell r="M151">
            <v>2255.9726962457339</v>
          </cell>
          <cell r="N151">
            <v>0</v>
          </cell>
        </row>
        <row r="152">
          <cell r="C152">
            <v>0</v>
          </cell>
          <cell r="D152">
            <v>0</v>
          </cell>
          <cell r="E152">
            <v>0</v>
          </cell>
          <cell r="F152">
            <v>0</v>
          </cell>
          <cell r="G152">
            <v>0</v>
          </cell>
          <cell r="H152">
            <v>0</v>
          </cell>
          <cell r="I152">
            <v>0</v>
          </cell>
          <cell r="J152">
            <v>0</v>
          </cell>
          <cell r="K152">
            <v>0</v>
          </cell>
          <cell r="L152">
            <v>0</v>
          </cell>
          <cell r="M152">
            <v>0</v>
          </cell>
          <cell r="N152">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60">
          <cell r="C160">
            <v>0</v>
          </cell>
          <cell r="D160">
            <v>0</v>
          </cell>
          <cell r="E160">
            <v>0</v>
          </cell>
          <cell r="F160">
            <v>0</v>
          </cell>
          <cell r="G160">
            <v>0</v>
          </cell>
          <cell r="H160">
            <v>0</v>
          </cell>
          <cell r="I160">
            <v>0</v>
          </cell>
          <cell r="J160">
            <v>0</v>
          </cell>
          <cell r="K160">
            <v>0</v>
          </cell>
          <cell r="L160">
            <v>0</v>
          </cell>
          <cell r="M160">
            <v>0</v>
          </cell>
          <cell r="N160">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8.9217791411042953</v>
          </cell>
          <cell r="J166">
            <v>20.080232339763366</v>
          </cell>
          <cell r="K166">
            <v>15.684349932705249</v>
          </cell>
          <cell r="L166">
            <v>15.8884158766299</v>
          </cell>
          <cell r="M166">
            <v>16.292631505279456</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8.9217791411042953</v>
          </cell>
          <cell r="J168">
            <v>20.080232339763366</v>
          </cell>
          <cell r="K168">
            <v>15.684349932705249</v>
          </cell>
          <cell r="L168">
            <v>15.8884158766299</v>
          </cell>
          <cell r="M168">
            <v>16.292631505279456</v>
          </cell>
          <cell r="N168">
            <v>0</v>
          </cell>
        </row>
        <row r="171">
          <cell r="C171">
            <v>2.915541601255887</v>
          </cell>
          <cell r="D171">
            <v>2.1016516260854758</v>
          </cell>
          <cell r="E171">
            <v>32.687794777407106</v>
          </cell>
          <cell r="F171">
            <v>46.355657237936775</v>
          </cell>
          <cell r="G171">
            <v>41.209648676171078</v>
          </cell>
          <cell r="H171">
            <v>56.388616187989555</v>
          </cell>
          <cell r="I171">
            <v>38.77331288343558</v>
          </cell>
          <cell r="J171">
            <v>25.95739543369195</v>
          </cell>
          <cell r="K171">
            <v>32.971273216689099</v>
          </cell>
          <cell r="L171">
            <v>33.897896317838729</v>
          </cell>
          <cell r="M171">
            <v>32.114101005152612</v>
          </cell>
          <cell r="N171">
            <v>0</v>
          </cell>
        </row>
        <row r="172">
          <cell r="C172">
            <v>2.915541601255887</v>
          </cell>
          <cell r="D172">
            <v>2.1016516260854758</v>
          </cell>
          <cell r="E172">
            <v>32.687794777407106</v>
          </cell>
          <cell r="F172">
            <v>46.355657237936775</v>
          </cell>
          <cell r="G172">
            <v>41.209648676171078</v>
          </cell>
          <cell r="H172">
            <v>56.388616187989555</v>
          </cell>
          <cell r="I172">
            <v>47.695092024539875</v>
          </cell>
          <cell r="J172">
            <v>46.037627773455313</v>
          </cell>
          <cell r="K172">
            <v>48.655623149394344</v>
          </cell>
          <cell r="L172">
            <v>49.786312194468628</v>
          </cell>
          <cell r="M172">
            <v>48.406732510432064</v>
          </cell>
          <cell r="N172">
            <v>0</v>
          </cell>
        </row>
        <row r="173">
          <cell r="C173">
            <v>0</v>
          </cell>
          <cell r="D173">
            <v>0</v>
          </cell>
          <cell r="E173">
            <v>0</v>
          </cell>
          <cell r="F173">
            <v>0</v>
          </cell>
          <cell r="G173">
            <v>0</v>
          </cell>
          <cell r="H173">
            <v>0</v>
          </cell>
          <cell r="I173">
            <v>0.11456230309001346</v>
          </cell>
          <cell r="J173">
            <v>0.26159883274961704</v>
          </cell>
          <cell r="K173">
            <v>0.21145493034330062</v>
          </cell>
          <cell r="L173">
            <v>0.2233317908245579</v>
          </cell>
          <cell r="M173">
            <v>0.2369290046151146</v>
          </cell>
          <cell r="N173">
            <v>0</v>
          </cell>
        </row>
        <row r="178">
          <cell r="C178">
            <v>111</v>
          </cell>
          <cell r="D178">
            <v>110</v>
          </cell>
          <cell r="E178">
            <v>123</v>
          </cell>
          <cell r="F178">
            <v>130</v>
          </cell>
          <cell r="G178">
            <v>142</v>
          </cell>
          <cell r="H178">
            <v>158</v>
          </cell>
          <cell r="I178">
            <v>164</v>
          </cell>
          <cell r="J178">
            <v>157</v>
          </cell>
          <cell r="K178">
            <v>166</v>
          </cell>
          <cell r="L178">
            <v>168</v>
          </cell>
          <cell r="M178">
            <v>170</v>
          </cell>
          <cell r="N178">
            <v>0</v>
          </cell>
        </row>
        <row r="179">
          <cell r="C179">
            <v>103</v>
          </cell>
          <cell r="D179">
            <v>102</v>
          </cell>
          <cell r="E179">
            <v>108</v>
          </cell>
          <cell r="F179">
            <v>115</v>
          </cell>
          <cell r="G179">
            <v>116</v>
          </cell>
          <cell r="H179">
            <v>117</v>
          </cell>
          <cell r="I179">
            <v>117</v>
          </cell>
          <cell r="J179">
            <v>111</v>
          </cell>
          <cell r="K179">
            <v>117</v>
          </cell>
          <cell r="L179">
            <v>119</v>
          </cell>
          <cell r="M179">
            <v>119</v>
          </cell>
        </row>
        <row r="180">
          <cell r="C180">
            <v>1</v>
          </cell>
          <cell r="D180">
            <v>1</v>
          </cell>
          <cell r="E180">
            <v>1</v>
          </cell>
          <cell r="F180">
            <v>1</v>
          </cell>
          <cell r="G180">
            <v>1</v>
          </cell>
          <cell r="H180">
            <v>1</v>
          </cell>
          <cell r="I180">
            <v>1</v>
          </cell>
          <cell r="J180">
            <v>1</v>
          </cell>
          <cell r="K180">
            <v>0</v>
          </cell>
          <cell r="L180">
            <v>0</v>
          </cell>
        </row>
        <row r="181">
          <cell r="C181">
            <v>7</v>
          </cell>
          <cell r="D181">
            <v>7</v>
          </cell>
          <cell r="E181">
            <v>14</v>
          </cell>
          <cell r="F181">
            <v>14</v>
          </cell>
          <cell r="G181">
            <v>25</v>
          </cell>
          <cell r="H181">
            <v>40</v>
          </cell>
          <cell r="I181">
            <v>46</v>
          </cell>
          <cell r="J181">
            <v>45</v>
          </cell>
          <cell r="K181">
            <v>49</v>
          </cell>
          <cell r="L181">
            <v>49</v>
          </cell>
          <cell r="M181">
            <v>51</v>
          </cell>
        </row>
        <row r="182">
          <cell r="C182">
            <v>104</v>
          </cell>
          <cell r="D182">
            <v>103</v>
          </cell>
          <cell r="E182">
            <v>109</v>
          </cell>
          <cell r="F182">
            <v>116</v>
          </cell>
          <cell r="G182">
            <v>117</v>
          </cell>
          <cell r="H182">
            <v>118</v>
          </cell>
          <cell r="I182">
            <v>118</v>
          </cell>
          <cell r="J182">
            <v>112</v>
          </cell>
          <cell r="K182">
            <v>117</v>
          </cell>
          <cell r="L182">
            <v>119</v>
          </cell>
          <cell r="M182">
            <v>119</v>
          </cell>
          <cell r="N182">
            <v>0</v>
          </cell>
        </row>
        <row r="183">
          <cell r="C183">
            <v>513.30769230769226</v>
          </cell>
          <cell r="D183">
            <v>539.97101449275362</v>
          </cell>
          <cell r="E183">
            <v>550.3291139240506</v>
          </cell>
          <cell r="F183">
            <v>559.9537037037037</v>
          </cell>
          <cell r="G183">
            <v>548.89799635701274</v>
          </cell>
          <cell r="H183">
            <v>566.49175412293846</v>
          </cell>
          <cell r="I183">
            <v>747.6</v>
          </cell>
          <cell r="J183">
            <v>955.29096989966558</v>
          </cell>
          <cell r="K183">
            <v>979.14497041420111</v>
          </cell>
          <cell r="L183">
            <v>944.04236540158877</v>
          </cell>
          <cell r="M183">
            <v>917.4544728434505</v>
          </cell>
          <cell r="N183">
            <v>0</v>
          </cell>
        </row>
        <row r="184">
          <cell r="C184">
            <v>513.30769230769226</v>
          </cell>
          <cell r="D184">
            <v>539.97101449275362</v>
          </cell>
          <cell r="E184">
            <v>550.3291139240506</v>
          </cell>
          <cell r="F184">
            <v>559.9537037037037</v>
          </cell>
          <cell r="G184">
            <v>548.89799635701274</v>
          </cell>
          <cell r="H184">
            <v>566.49175412293846</v>
          </cell>
          <cell r="I184">
            <v>747.6</v>
          </cell>
          <cell r="J184">
            <v>955.29096989966558</v>
          </cell>
          <cell r="K184">
            <v>979.14497041420111</v>
          </cell>
          <cell r="L184">
            <v>944.04236540158877</v>
          </cell>
          <cell r="M184">
            <v>917.4544728434505</v>
          </cell>
          <cell r="N184">
            <v>0</v>
          </cell>
        </row>
        <row r="185">
          <cell r="C185">
            <v>2.6020192307692307</v>
          </cell>
          <cell r="D185">
            <v>2.5563333333333338</v>
          </cell>
          <cell r="E185">
            <v>2.5654620253164557</v>
          </cell>
          <cell r="F185">
            <v>2.555361111111111</v>
          </cell>
          <cell r="G185">
            <v>2.5785883424408014</v>
          </cell>
          <cell r="H185">
            <v>2.6180194902548726</v>
          </cell>
          <cell r="I185">
            <v>2.7630407643312105</v>
          </cell>
          <cell r="J185">
            <v>2.8728717948717946</v>
          </cell>
          <cell r="K185">
            <v>2.9110088757396451</v>
          </cell>
          <cell r="L185">
            <v>2.9649240953221536</v>
          </cell>
          <cell r="M185">
            <v>2.4225654952076678</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9.823509615384614</v>
          </cell>
          <cell r="D187">
            <v>9.8948212560386484</v>
          </cell>
          <cell r="E187">
            <v>11.855541139240506</v>
          </cell>
          <cell r="F187">
            <v>12.728958333333335</v>
          </cell>
          <cell r="G187">
            <v>12.96708378870674</v>
          </cell>
          <cell r="H187">
            <v>13.732647676161923</v>
          </cell>
          <cell r="I187">
            <v>11.41900636942675</v>
          </cell>
          <cell r="J187">
            <v>11.54238015607581</v>
          </cell>
          <cell r="K187">
            <v>12.843754437869821</v>
          </cell>
          <cell r="L187">
            <v>13.682068843777584</v>
          </cell>
          <cell r="M187">
            <v>13.833958466453673</v>
          </cell>
          <cell r="N187">
            <v>0</v>
          </cell>
        </row>
        <row r="190">
          <cell r="C190">
            <v>1</v>
          </cell>
          <cell r="D190">
            <v>1</v>
          </cell>
          <cell r="E190">
            <v>1</v>
          </cell>
          <cell r="F190">
            <v>1</v>
          </cell>
          <cell r="G190">
            <v>1</v>
          </cell>
          <cell r="H190">
            <v>1</v>
          </cell>
          <cell r="I190">
            <v>1</v>
          </cell>
          <cell r="J190">
            <v>1</v>
          </cell>
          <cell r="K190">
            <v>1</v>
          </cell>
          <cell r="L190">
            <v>1</v>
          </cell>
          <cell r="M190">
            <v>1</v>
          </cell>
        </row>
        <row r="191">
          <cell r="C191">
            <v>1</v>
          </cell>
          <cell r="D191">
            <v>1</v>
          </cell>
          <cell r="E191">
            <v>1</v>
          </cell>
          <cell r="F191">
            <v>1</v>
          </cell>
          <cell r="G191">
            <v>1</v>
          </cell>
          <cell r="H191">
            <v>1</v>
          </cell>
          <cell r="I191">
            <v>2</v>
          </cell>
          <cell r="J191">
            <v>2</v>
          </cell>
          <cell r="K191">
            <v>2</v>
          </cell>
          <cell r="L191">
            <v>2</v>
          </cell>
          <cell r="M191">
            <v>2</v>
          </cell>
        </row>
        <row r="192">
          <cell r="C192">
            <v>50</v>
          </cell>
          <cell r="D192">
            <v>50</v>
          </cell>
          <cell r="E192">
            <v>51</v>
          </cell>
          <cell r="F192">
            <v>51</v>
          </cell>
          <cell r="G192">
            <v>51</v>
          </cell>
          <cell r="H192">
            <v>54</v>
          </cell>
          <cell r="I192">
            <v>65</v>
          </cell>
          <cell r="J192">
            <v>69</v>
          </cell>
          <cell r="K192">
            <v>71</v>
          </cell>
          <cell r="L192">
            <v>73</v>
          </cell>
          <cell r="M192">
            <v>75</v>
          </cell>
        </row>
        <row r="193">
          <cell r="C193">
            <v>74</v>
          </cell>
          <cell r="D193">
            <v>74</v>
          </cell>
          <cell r="E193">
            <v>72</v>
          </cell>
          <cell r="F193">
            <v>72</v>
          </cell>
          <cell r="G193">
            <v>72</v>
          </cell>
          <cell r="H193">
            <v>72</v>
          </cell>
          <cell r="I193">
            <v>337</v>
          </cell>
          <cell r="J193">
            <v>371</v>
          </cell>
          <cell r="K193">
            <v>352</v>
          </cell>
          <cell r="L193">
            <v>378</v>
          </cell>
          <cell r="M193">
            <v>387</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62</v>
          </cell>
          <cell r="D197">
            <v>62</v>
          </cell>
          <cell r="E197">
            <v>63</v>
          </cell>
          <cell r="F197">
            <v>63</v>
          </cell>
          <cell r="G197">
            <v>63</v>
          </cell>
          <cell r="H197">
            <v>63</v>
          </cell>
          <cell r="I197">
            <v>63</v>
          </cell>
          <cell r="J197">
            <v>63</v>
          </cell>
          <cell r="K197">
            <v>63</v>
          </cell>
          <cell r="L197">
            <v>66</v>
          </cell>
          <cell r="M197">
            <v>68</v>
          </cell>
        </row>
        <row r="198">
          <cell r="C198">
            <v>0</v>
          </cell>
          <cell r="D198">
            <v>0</v>
          </cell>
          <cell r="E198">
            <v>0</v>
          </cell>
          <cell r="F198">
            <v>0</v>
          </cell>
          <cell r="G198">
            <v>0</v>
          </cell>
          <cell r="H198">
            <v>0</v>
          </cell>
          <cell r="I198">
            <v>0</v>
          </cell>
          <cell r="J198">
            <v>0</v>
          </cell>
          <cell r="K198">
            <v>0</v>
          </cell>
          <cell r="L198">
            <v>0</v>
          </cell>
          <cell r="M198">
            <v>0</v>
          </cell>
          <cell r="N198">
            <v>0</v>
          </cell>
        </row>
        <row r="201">
          <cell r="C201" t="str">
            <v>(only entry in Month)</v>
          </cell>
        </row>
        <row r="202">
          <cell r="C202" t="str">
            <v>(only entry in Month)</v>
          </cell>
        </row>
        <row r="203">
          <cell r="C203">
            <v>1067.68</v>
          </cell>
          <cell r="D203">
            <v>1117.74</v>
          </cell>
          <cell r="E203">
            <v>1136.6274509803923</v>
          </cell>
          <cell r="F203">
            <v>1185.7843137254902</v>
          </cell>
          <cell r="G203">
            <v>1181.7450980392157</v>
          </cell>
          <cell r="H203">
            <v>1166.2037037037037</v>
          </cell>
          <cell r="I203">
            <v>1289.8153846153846</v>
          </cell>
          <cell r="J203">
            <v>1552.3478260869565</v>
          </cell>
          <cell r="K203">
            <v>1553.7605633802816</v>
          </cell>
          <cell r="L203">
            <v>1465.2054794520548</v>
          </cell>
          <cell r="M203">
            <v>1392.3066666666666</v>
          </cell>
          <cell r="N203">
            <v>0</v>
          </cell>
        </row>
        <row r="204">
          <cell r="C204">
            <v>721.40540540540542</v>
          </cell>
          <cell r="D204">
            <v>755.22972972972968</v>
          </cell>
          <cell r="E204">
            <v>805.11111111111109</v>
          </cell>
          <cell r="F204">
            <v>839.93055555555554</v>
          </cell>
          <cell r="G204">
            <v>837.06944444444446</v>
          </cell>
          <cell r="H204">
            <v>874.65277777777783</v>
          </cell>
          <cell r="I204">
            <v>248.77744807121661</v>
          </cell>
          <cell r="J204">
            <v>288.71159029649596</v>
          </cell>
          <cell r="K204">
            <v>313.40056818181819</v>
          </cell>
          <cell r="L204">
            <v>282.96296296296299</v>
          </cell>
          <cell r="M204">
            <v>269.8268733850129</v>
          </cell>
          <cell r="N204">
            <v>0</v>
          </cell>
        </row>
        <row r="205">
          <cell r="C205">
            <v>1221.6199999999999</v>
          </cell>
          <cell r="D205">
            <v>791.74</v>
          </cell>
          <cell r="E205">
            <v>1464.8874172185431</v>
          </cell>
          <cell r="F205">
            <v>2671.7673267326732</v>
          </cell>
          <cell r="G205">
            <v>2931.620553359684</v>
          </cell>
          <cell r="H205">
            <v>3074.4429967426709</v>
          </cell>
          <cell r="I205">
            <v>4646.0134408602153</v>
          </cell>
          <cell r="J205">
            <v>4932.6054421768704</v>
          </cell>
          <cell r="K205">
            <v>5385.953125</v>
          </cell>
          <cell r="L205">
            <v>5355.02735042735</v>
          </cell>
          <cell r="M205">
            <v>5360.7242424242422</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1221.6199999999999</v>
          </cell>
          <cell r="D207">
            <v>791.74</v>
          </cell>
          <cell r="E207">
            <v>1464.8874172185431</v>
          </cell>
          <cell r="F207">
            <v>2671.7673267326732</v>
          </cell>
          <cell r="G207">
            <v>2931.620553359684</v>
          </cell>
          <cell r="H207">
            <v>3074.4429967426709</v>
          </cell>
          <cell r="I207">
            <v>4646.0134408602153</v>
          </cell>
          <cell r="J207">
            <v>4932.6054421768704</v>
          </cell>
          <cell r="K207">
            <v>5385.953125</v>
          </cell>
          <cell r="L207">
            <v>5355.02735042735</v>
          </cell>
          <cell r="M207">
            <v>5360.7242424242422</v>
          </cell>
          <cell r="N207">
            <v>0</v>
          </cell>
        </row>
        <row r="209">
          <cell r="C209">
            <v>2585.6869999999999</v>
          </cell>
          <cell r="D209">
            <v>3191.1819999999998</v>
          </cell>
          <cell r="E209">
            <v>4692.5050000000001</v>
          </cell>
          <cell r="H209">
            <v>11541</v>
          </cell>
          <cell r="I209">
            <v>13457.406999999999</v>
          </cell>
          <cell r="J209">
            <v>13756.273999999999</v>
          </cell>
          <cell r="K209">
            <v>15281.68</v>
          </cell>
          <cell r="L209">
            <v>15637.648999999999</v>
          </cell>
          <cell r="M209">
            <v>19029.423999999999</v>
          </cell>
        </row>
        <row r="210">
          <cell r="C210">
            <v>2696.2325338894684</v>
          </cell>
          <cell r="D210">
            <v>921.77411900635468</v>
          </cell>
          <cell r="E210">
            <v>846.56413494497565</v>
          </cell>
          <cell r="F210">
            <v>0</v>
          </cell>
          <cell r="G210">
            <v>0</v>
          </cell>
          <cell r="H210">
            <v>1093.9336492890995</v>
          </cell>
          <cell r="I210">
            <v>428.40247668162863</v>
          </cell>
          <cell r="J210">
            <v>251.54559584544774</v>
          </cell>
          <cell r="K210">
            <v>263.96876943273679</v>
          </cell>
          <cell r="L210">
            <v>286.7451911616393</v>
          </cell>
          <cell r="M210">
            <v>365.96453709758066</v>
          </cell>
          <cell r="N210">
            <v>0</v>
          </cell>
        </row>
        <row r="211">
          <cell r="C211">
            <v>0</v>
          </cell>
          <cell r="D211">
            <v>0</v>
          </cell>
          <cell r="E211">
            <v>0</v>
          </cell>
          <cell r="F211">
            <v>0</v>
          </cell>
          <cell r="G211">
            <v>0</v>
          </cell>
          <cell r="H211">
            <v>0</v>
          </cell>
          <cell r="I211">
            <v>0</v>
          </cell>
          <cell r="J211">
            <v>0</v>
          </cell>
          <cell r="K211">
            <v>0</v>
          </cell>
          <cell r="L211">
            <v>0</v>
          </cell>
          <cell r="M211">
            <v>0</v>
          </cell>
          <cell r="N211">
            <v>0</v>
          </cell>
        </row>
        <row r="212">
          <cell r="C212">
            <v>0</v>
          </cell>
          <cell r="D212">
            <v>0</v>
          </cell>
          <cell r="E212">
            <v>0</v>
          </cell>
          <cell r="F212">
            <v>0</v>
          </cell>
          <cell r="G212">
            <v>0</v>
          </cell>
          <cell r="H212">
            <v>0</v>
          </cell>
          <cell r="I212">
            <v>0</v>
          </cell>
          <cell r="J212">
            <v>0</v>
          </cell>
          <cell r="K212">
            <v>0</v>
          </cell>
          <cell r="L212">
            <v>0</v>
          </cell>
          <cell r="M212">
            <v>0</v>
          </cell>
          <cell r="N212">
            <v>0</v>
          </cell>
        </row>
        <row r="213">
          <cell r="C213">
            <v>0</v>
          </cell>
          <cell r="D213">
            <v>0</v>
          </cell>
          <cell r="E213">
            <v>0</v>
          </cell>
        </row>
        <row r="216">
          <cell r="C216">
            <v>96048</v>
          </cell>
          <cell r="D216">
            <v>81784</v>
          </cell>
          <cell r="E216">
            <v>90142</v>
          </cell>
          <cell r="F216">
            <v>0</v>
          </cell>
          <cell r="G216">
            <v>0</v>
          </cell>
          <cell r="H216">
            <v>0</v>
          </cell>
          <cell r="I216">
            <v>0</v>
          </cell>
          <cell r="J216">
            <v>0</v>
          </cell>
          <cell r="K216">
            <v>0</v>
          </cell>
          <cell r="L216">
            <v>127348</v>
          </cell>
          <cell r="M216">
            <v>225455</v>
          </cell>
          <cell r="N216">
            <v>0</v>
          </cell>
        </row>
        <row r="217">
          <cell r="C217">
            <v>0</v>
          </cell>
        </row>
        <row r="218">
          <cell r="C218">
            <v>96048</v>
          </cell>
          <cell r="D218">
            <v>81784</v>
          </cell>
          <cell r="E218">
            <v>90142</v>
          </cell>
          <cell r="L218">
            <v>96827</v>
          </cell>
          <cell r="M218">
            <v>177291</v>
          </cell>
        </row>
        <row r="219">
          <cell r="C219">
            <v>0</v>
          </cell>
          <cell r="D219">
            <v>0</v>
          </cell>
          <cell r="E219">
            <v>0</v>
          </cell>
          <cell r="L219">
            <v>30521</v>
          </cell>
          <cell r="M219">
            <v>48164</v>
          </cell>
        </row>
        <row r="220">
          <cell r="C220">
            <v>1.7991907687696689</v>
          </cell>
          <cell r="D220">
            <v>0.74845109864465409</v>
          </cell>
          <cell r="E220">
            <v>0.53900107032450562</v>
          </cell>
          <cell r="F220">
            <v>0</v>
          </cell>
          <cell r="G220">
            <v>0</v>
          </cell>
          <cell r="H220">
            <v>0</v>
          </cell>
          <cell r="I220">
            <v>0</v>
          </cell>
          <cell r="J220">
            <v>0</v>
          </cell>
          <cell r="K220">
            <v>0</v>
          </cell>
          <cell r="L220">
            <v>0.16774304023393508</v>
          </cell>
          <cell r="M220">
            <v>0.2610617317116099</v>
          </cell>
          <cell r="N220">
            <v>0</v>
          </cell>
        </row>
        <row r="221">
          <cell r="C221">
            <v>1.7991907687696689</v>
          </cell>
          <cell r="D221">
            <v>0.74862922788228292</v>
          </cell>
          <cell r="E221">
            <v>0.53916871527092414</v>
          </cell>
          <cell r="F221">
            <v>0</v>
          </cell>
          <cell r="G221">
            <v>0</v>
          </cell>
          <cell r="H221">
            <v>0</v>
          </cell>
          <cell r="I221">
            <v>0</v>
          </cell>
          <cell r="J221">
            <v>0</v>
          </cell>
          <cell r="K221">
            <v>0</v>
          </cell>
          <cell r="L221">
            <v>0.17111294900206056</v>
          </cell>
          <cell r="M221">
            <v>0.28867844343455229</v>
          </cell>
          <cell r="N221">
            <v>0</v>
          </cell>
        </row>
        <row r="222">
          <cell r="C222">
            <v>0</v>
          </cell>
          <cell r="D222">
            <v>0</v>
          </cell>
          <cell r="E222">
            <v>0</v>
          </cell>
          <cell r="F222">
            <v>0</v>
          </cell>
          <cell r="G222">
            <v>0</v>
          </cell>
          <cell r="H222">
            <v>0</v>
          </cell>
          <cell r="I222">
            <v>0</v>
          </cell>
          <cell r="J222">
            <v>0</v>
          </cell>
          <cell r="K222">
            <v>0</v>
          </cell>
          <cell r="L222">
            <v>0.15803099418535413</v>
          </cell>
          <cell r="M222">
            <v>0.19321632734931302</v>
          </cell>
          <cell r="N222">
            <v>0</v>
          </cell>
        </row>
        <row r="223">
          <cell r="C223">
            <v>1.7991907687696689</v>
          </cell>
          <cell r="D223">
            <v>0.74845109864465409</v>
          </cell>
          <cell r="E223">
            <v>0.53900107032450562</v>
          </cell>
          <cell r="F223">
            <v>0</v>
          </cell>
          <cell r="G223">
            <v>0</v>
          </cell>
          <cell r="H223">
            <v>0</v>
          </cell>
          <cell r="I223">
            <v>0</v>
          </cell>
          <cell r="J223">
            <v>0</v>
          </cell>
          <cell r="K223">
            <v>0</v>
          </cell>
          <cell r="L223">
            <v>0.16774304023393508</v>
          </cell>
          <cell r="M223">
            <v>0.2610617317116099</v>
          </cell>
          <cell r="N223">
            <v>0</v>
          </cell>
        </row>
        <row r="224">
          <cell r="C224" t="str">
            <v>(only entry in Month)</v>
          </cell>
        </row>
        <row r="225">
          <cell r="C225" t="str">
            <v>(only entry in Month)</v>
          </cell>
        </row>
        <row r="226">
          <cell r="C226" t="str">
            <v>(only entry in Month)</v>
          </cell>
        </row>
        <row r="227">
          <cell r="C227" t="str">
            <v>(only entry in Month)</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9631.4660000000003</v>
          </cell>
          <cell r="D233">
            <v>19932.958000000002</v>
          </cell>
          <cell r="E233">
            <v>31342.136000000002</v>
          </cell>
          <cell r="F233">
            <v>0</v>
          </cell>
          <cell r="G233">
            <v>0</v>
          </cell>
          <cell r="H233">
            <v>13678.517</v>
          </cell>
          <cell r="I233">
            <v>31721.537000000004</v>
          </cell>
          <cell r="J233">
            <v>54916.889000000003</v>
          </cell>
          <cell r="K233">
            <v>73862.766000000003</v>
          </cell>
          <cell r="L233">
            <v>92102.260000000009</v>
          </cell>
          <cell r="M233">
            <v>111141.32600000002</v>
          </cell>
          <cell r="N233">
            <v>0</v>
          </cell>
        </row>
        <row r="234">
          <cell r="C234">
            <v>182.05381394777385</v>
          </cell>
          <cell r="D234">
            <v>185.35389622466062</v>
          </cell>
          <cell r="E234">
            <v>190.56735221244321</v>
          </cell>
          <cell r="F234">
            <v>0</v>
          </cell>
          <cell r="G234">
            <v>0</v>
          </cell>
          <cell r="H234">
            <v>39.569539144244871</v>
          </cell>
          <cell r="I234">
            <v>75.691557531267193</v>
          </cell>
          <cell r="J234">
            <v>106.72498588612312</v>
          </cell>
          <cell r="K234">
            <v>118.50674577516651</v>
          </cell>
          <cell r="L234">
            <v>125.83694200507574</v>
          </cell>
          <cell r="M234">
            <v>132.68879154832388</v>
          </cell>
          <cell r="N234">
            <v>0</v>
          </cell>
        </row>
        <row r="237">
          <cell r="C237">
            <v>6164.1382400000002</v>
          </cell>
          <cell r="D237">
            <v>12757.093120000001</v>
          </cell>
          <cell r="E237">
            <v>20058.967040000003</v>
          </cell>
          <cell r="F237">
            <v>0</v>
          </cell>
          <cell r="G237">
            <v>0</v>
          </cell>
          <cell r="H237">
            <v>8632.4529999999995</v>
          </cell>
          <cell r="I237">
            <v>19122.044000000002</v>
          </cell>
          <cell r="J237">
            <v>29349.366000000002</v>
          </cell>
          <cell r="K237">
            <v>37423.317000000003</v>
          </cell>
          <cell r="L237">
            <v>44562.651000000005</v>
          </cell>
          <cell r="M237">
            <v>52757.79800000001</v>
          </cell>
          <cell r="N237">
            <v>0</v>
          </cell>
        </row>
        <row r="238">
          <cell r="C238">
            <v>6164.1382400000002</v>
          </cell>
          <cell r="D238">
            <v>12757.093120000001</v>
          </cell>
          <cell r="E238">
            <v>20058.967040000003</v>
          </cell>
          <cell r="H238">
            <v>8632.4529999999995</v>
          </cell>
          <cell r="I238">
            <v>19122.044000000002</v>
          </cell>
          <cell r="J238">
            <v>29349.366000000002</v>
          </cell>
          <cell r="K238">
            <v>37423.317000000003</v>
          </cell>
          <cell r="L238">
            <v>44562.651000000005</v>
          </cell>
          <cell r="M238">
            <v>52757.79800000001</v>
          </cell>
        </row>
        <row r="242">
          <cell r="C242">
            <v>116.51444092657525</v>
          </cell>
          <cell r="D242">
            <v>118.62649358378279</v>
          </cell>
          <cell r="E242">
            <v>121.96310541596365</v>
          </cell>
          <cell r="F242">
            <v>0</v>
          </cell>
          <cell r="G242">
            <v>0</v>
          </cell>
          <cell r="H242">
            <v>24.972165249665156</v>
          </cell>
          <cell r="I242">
            <v>47.068893666932098</v>
          </cell>
          <cell r="J242">
            <v>63.450954703471176</v>
          </cell>
          <cell r="K242">
            <v>72.563214757995397</v>
          </cell>
          <cell r="L242">
            <v>78.595750684982264</v>
          </cell>
          <cell r="M242">
            <v>85.589503654253306</v>
          </cell>
          <cell r="N242">
            <v>0</v>
          </cell>
        </row>
        <row r="245">
          <cell r="C245">
            <v>0</v>
          </cell>
          <cell r="D245">
            <v>0</v>
          </cell>
          <cell r="E245">
            <v>0</v>
          </cell>
          <cell r="F245">
            <v>0</v>
          </cell>
          <cell r="G245">
            <v>0</v>
          </cell>
          <cell r="H245">
            <v>0</v>
          </cell>
          <cell r="I245">
            <v>0</v>
          </cell>
          <cell r="J245">
            <v>3279.9090000000001</v>
          </cell>
          <cell r="K245">
            <v>6394.4030000000002</v>
          </cell>
          <cell r="L245">
            <v>9872.7860000000001</v>
          </cell>
          <cell r="M245">
            <v>13160.504000000001</v>
          </cell>
          <cell r="N245">
            <v>0</v>
          </cell>
        </row>
        <row r="246">
          <cell r="C246">
            <v>0</v>
          </cell>
          <cell r="D246">
            <v>0</v>
          </cell>
          <cell r="E246">
            <v>0</v>
          </cell>
          <cell r="J246">
            <v>3279.9090000000001</v>
          </cell>
          <cell r="K246">
            <v>6394.4030000000002</v>
          </cell>
          <cell r="L246">
            <v>9872.7860000000001</v>
          </cell>
          <cell r="M246">
            <v>13160.504000000001</v>
          </cell>
        </row>
        <row r="247">
          <cell r="C247">
            <v>0</v>
          </cell>
          <cell r="D247">
            <v>0</v>
          </cell>
          <cell r="E247">
            <v>0</v>
          </cell>
        </row>
        <row r="248">
          <cell r="C248">
            <v>0</v>
          </cell>
          <cell r="D248">
            <v>0</v>
          </cell>
          <cell r="E248">
            <v>0</v>
          </cell>
        </row>
        <row r="249">
          <cell r="C249">
            <v>0</v>
          </cell>
          <cell r="D249">
            <v>0</v>
          </cell>
          <cell r="E249">
            <v>0</v>
          </cell>
        </row>
        <row r="250">
          <cell r="C250">
            <v>0</v>
          </cell>
          <cell r="D250">
            <v>0</v>
          </cell>
          <cell r="E250">
            <v>0</v>
          </cell>
          <cell r="F250">
            <v>0</v>
          </cell>
          <cell r="G250">
            <v>0</v>
          </cell>
          <cell r="H250">
            <v>0</v>
          </cell>
          <cell r="I250">
            <v>0</v>
          </cell>
          <cell r="J250">
            <v>63.060014419610674</v>
          </cell>
          <cell r="K250">
            <v>59.457929238923242</v>
          </cell>
          <cell r="L250">
            <v>59.859736133679334</v>
          </cell>
          <cell r="M250">
            <v>59.494873510424767</v>
          </cell>
          <cell r="N250">
            <v>0</v>
          </cell>
        </row>
        <row r="253">
          <cell r="C253">
            <v>6164.1382400000002</v>
          </cell>
          <cell r="D253">
            <v>12757.093120000001</v>
          </cell>
          <cell r="E253">
            <v>20058.967040000003</v>
          </cell>
          <cell r="F253">
            <v>0</v>
          </cell>
          <cell r="G253">
            <v>0</v>
          </cell>
          <cell r="H253">
            <v>8632.4529999999995</v>
          </cell>
          <cell r="I253">
            <v>19122.044000000002</v>
          </cell>
          <cell r="J253">
            <v>32629.275000000001</v>
          </cell>
          <cell r="K253">
            <v>43817.72</v>
          </cell>
          <cell r="L253">
            <v>54435.437000000005</v>
          </cell>
          <cell r="M253">
            <v>65918.302000000011</v>
          </cell>
          <cell r="N253">
            <v>0</v>
          </cell>
        </row>
        <row r="254">
          <cell r="C254">
            <v>6164.1382400000002</v>
          </cell>
          <cell r="D254">
            <v>12757.093120000001</v>
          </cell>
          <cell r="E254">
            <v>20058.967040000003</v>
          </cell>
          <cell r="F254">
            <v>0</v>
          </cell>
          <cell r="G254">
            <v>0</v>
          </cell>
          <cell r="H254">
            <v>8632.4529999999995</v>
          </cell>
          <cell r="I254">
            <v>19122.044000000002</v>
          </cell>
          <cell r="J254">
            <v>32629.275000000001</v>
          </cell>
          <cell r="K254">
            <v>43817.72</v>
          </cell>
          <cell r="L254">
            <v>54435.437000000005</v>
          </cell>
          <cell r="M254">
            <v>65918.302000000011</v>
          </cell>
          <cell r="N254">
            <v>0</v>
          </cell>
        </row>
        <row r="255">
          <cell r="C255">
            <v>0</v>
          </cell>
          <cell r="D255">
            <v>0</v>
          </cell>
          <cell r="E255">
            <v>0</v>
          </cell>
          <cell r="F255">
            <v>0</v>
          </cell>
          <cell r="G255">
            <v>0</v>
          </cell>
          <cell r="H255">
            <v>0</v>
          </cell>
          <cell r="I255">
            <v>0</v>
          </cell>
          <cell r="J255">
            <v>0</v>
          </cell>
          <cell r="K255">
            <v>0</v>
          </cell>
          <cell r="L255">
            <v>0</v>
          </cell>
          <cell r="M255">
            <v>0</v>
          </cell>
          <cell r="N255">
            <v>0</v>
          </cell>
        </row>
        <row r="256">
          <cell r="C256">
            <v>0</v>
          </cell>
          <cell r="D256">
            <v>0</v>
          </cell>
          <cell r="E256">
            <v>0</v>
          </cell>
          <cell r="F256">
            <v>0</v>
          </cell>
          <cell r="G256">
            <v>0</v>
          </cell>
          <cell r="H256">
            <v>0</v>
          </cell>
          <cell r="I256">
            <v>0</v>
          </cell>
          <cell r="J256">
            <v>0</v>
          </cell>
          <cell r="K256">
            <v>0</v>
          </cell>
          <cell r="L256">
            <v>0</v>
          </cell>
          <cell r="M256">
            <v>0</v>
          </cell>
          <cell r="N256">
            <v>0</v>
          </cell>
        </row>
        <row r="257">
          <cell r="C257">
            <v>0</v>
          </cell>
          <cell r="D257">
            <v>0</v>
          </cell>
          <cell r="E257">
            <v>0</v>
          </cell>
          <cell r="F257">
            <v>0</v>
          </cell>
          <cell r="G257">
            <v>0</v>
          </cell>
          <cell r="H257">
            <v>0</v>
          </cell>
          <cell r="I257">
            <v>0</v>
          </cell>
          <cell r="J257">
            <v>0</v>
          </cell>
          <cell r="K257">
            <v>0</v>
          </cell>
          <cell r="L257">
            <v>0</v>
          </cell>
          <cell r="M257">
            <v>0</v>
          </cell>
          <cell r="N257">
            <v>0</v>
          </cell>
        </row>
        <row r="258">
          <cell r="C258">
            <v>116.51444092657525</v>
          </cell>
          <cell r="D258">
            <v>118.62649358378279</v>
          </cell>
          <cell r="E258">
            <v>121.96310541596365</v>
          </cell>
          <cell r="F258">
            <v>0</v>
          </cell>
          <cell r="G258">
            <v>0</v>
          </cell>
          <cell r="H258">
            <v>24.972165249665156</v>
          </cell>
          <cell r="I258">
            <v>45.627590287993378</v>
          </cell>
          <cell r="J258">
            <v>63.411438216200303</v>
          </cell>
          <cell r="K258">
            <v>70.301935409343173</v>
          </cell>
          <cell r="L258">
            <v>74.373733378420397</v>
          </cell>
          <cell r="M258">
            <v>78.698177789398159</v>
          </cell>
          <cell r="N258">
            <v>0</v>
          </cell>
        </row>
        <row r="261">
          <cell r="C261">
            <v>3467.3277600000001</v>
          </cell>
          <cell r="D261">
            <v>7175.8648800000001</v>
          </cell>
          <cell r="E261">
            <v>11283.168959999999</v>
          </cell>
          <cell r="F261">
            <v>0</v>
          </cell>
          <cell r="G261">
            <v>0</v>
          </cell>
          <cell r="H261">
            <v>5046.0640000000003</v>
          </cell>
          <cell r="I261">
            <v>12599.493</v>
          </cell>
          <cell r="J261">
            <v>22287.614000000001</v>
          </cell>
          <cell r="K261">
            <v>30045.046000000002</v>
          </cell>
          <cell r="L261">
            <v>37666.823000000004</v>
          </cell>
          <cell r="M261">
            <v>45223.024000000005</v>
          </cell>
          <cell r="N261">
            <v>0</v>
          </cell>
        </row>
        <row r="262">
          <cell r="C262">
            <v>0.36</v>
          </cell>
          <cell r="D262">
            <v>0.36</v>
          </cell>
          <cell r="E262">
            <v>0.35999999999999993</v>
          </cell>
          <cell r="F262">
            <v>0</v>
          </cell>
          <cell r="G262">
            <v>0</v>
          </cell>
          <cell r="H262">
            <v>0.36890431908663784</v>
          </cell>
          <cell r="I262">
            <v>0.39719049552989816</v>
          </cell>
          <cell r="J262">
            <v>0.4058426179239687</v>
          </cell>
          <cell r="K262">
            <v>0.4067684928019078</v>
          </cell>
          <cell r="L262">
            <v>0.40896741296033345</v>
          </cell>
          <cell r="M262">
            <v>0.40689656698895244</v>
          </cell>
          <cell r="N262">
            <v>0</v>
          </cell>
        </row>
        <row r="263">
          <cell r="C263">
            <v>3467.3277600000001</v>
          </cell>
          <cell r="D263">
            <v>7175.8648800000001</v>
          </cell>
          <cell r="E263">
            <v>11283.168959999999</v>
          </cell>
          <cell r="H263">
            <v>5046.0640000000003</v>
          </cell>
          <cell r="I263">
            <v>12599.493</v>
          </cell>
          <cell r="J263">
            <v>22287.614000000001</v>
          </cell>
          <cell r="K263">
            <v>30045.046000000002</v>
          </cell>
          <cell r="L263">
            <v>37666.823000000004</v>
          </cell>
          <cell r="M263">
            <v>45223.024000000005</v>
          </cell>
        </row>
        <row r="266">
          <cell r="C266">
            <v>65.539373021198585</v>
          </cell>
          <cell r="D266">
            <v>66.727402640877813</v>
          </cell>
          <cell r="E266">
            <v>68.604246796479543</v>
          </cell>
          <cell r="F266">
            <v>0</v>
          </cell>
          <cell r="G266">
            <v>0</v>
          </cell>
          <cell r="H266">
            <v>14.597373894579716</v>
          </cell>
          <cell r="I266">
            <v>30.063967243273812</v>
          </cell>
          <cell r="J266">
            <v>43.313547669922819</v>
          </cell>
          <cell r="K266">
            <v>48.204810365823334</v>
          </cell>
          <cell r="L266">
            <v>51.463208626655337</v>
          </cell>
          <cell r="M266">
            <v>53.990613758925711</v>
          </cell>
          <cell r="N266">
            <v>0</v>
          </cell>
        </row>
        <row r="269">
          <cell r="C269">
            <v>0</v>
          </cell>
          <cell r="D269">
            <v>0</v>
          </cell>
          <cell r="E269">
            <v>0</v>
          </cell>
          <cell r="F269">
            <v>0</v>
          </cell>
          <cell r="G269">
            <v>0</v>
          </cell>
          <cell r="H269">
            <v>0</v>
          </cell>
          <cell r="I269">
            <v>0</v>
          </cell>
          <cell r="J269">
            <v>0</v>
          </cell>
          <cell r="K269">
            <v>0</v>
          </cell>
          <cell r="L269">
            <v>0</v>
          </cell>
          <cell r="M269">
            <v>0</v>
          </cell>
          <cell r="N269">
            <v>0</v>
          </cell>
        </row>
        <row r="275">
          <cell r="C275">
            <v>0</v>
          </cell>
          <cell r="D275">
            <v>0</v>
          </cell>
          <cell r="E275">
            <v>0</v>
          </cell>
          <cell r="F275">
            <v>0</v>
          </cell>
          <cell r="G275">
            <v>0</v>
          </cell>
          <cell r="H275">
            <v>0</v>
          </cell>
          <cell r="I275">
            <v>0</v>
          </cell>
          <cell r="J275">
            <v>2493</v>
          </cell>
          <cell r="K275">
            <v>5330</v>
          </cell>
          <cell r="L275">
            <v>8486</v>
          </cell>
          <cell r="M275">
            <v>11348</v>
          </cell>
          <cell r="N275">
            <v>0</v>
          </cell>
        </row>
        <row r="276">
          <cell r="J276">
            <v>2493</v>
          </cell>
          <cell r="K276">
            <v>5330</v>
          </cell>
          <cell r="L276">
            <v>8486</v>
          </cell>
          <cell r="M276">
            <v>11348</v>
          </cell>
        </row>
        <row r="279">
          <cell r="C279">
            <v>0</v>
          </cell>
          <cell r="D279">
            <v>0</v>
          </cell>
          <cell r="E279">
            <v>0</v>
          </cell>
          <cell r="F279">
            <v>0</v>
          </cell>
          <cell r="G279">
            <v>0</v>
          </cell>
          <cell r="H279">
            <v>0</v>
          </cell>
          <cell r="I279">
            <v>0</v>
          </cell>
          <cell r="J279">
            <v>4.8448736747288237</v>
          </cell>
          <cell r="K279">
            <v>8.5515475413097501</v>
          </cell>
          <cell r="L279">
            <v>11.594202898550725</v>
          </cell>
          <cell r="M279">
            <v>13.548087472794586</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3">
          <cell r="C283" t="str">
            <v>(only entry in Month)</v>
          </cell>
        </row>
        <row r="284">
          <cell r="C284">
            <v>0</v>
          </cell>
          <cell r="D284">
            <v>0</v>
          </cell>
          <cell r="E284">
            <v>0</v>
          </cell>
          <cell r="F284">
            <v>0</v>
          </cell>
          <cell r="G284">
            <v>0</v>
          </cell>
          <cell r="H284">
            <v>0</v>
          </cell>
          <cell r="I284">
            <v>0</v>
          </cell>
          <cell r="J284">
            <v>0</v>
          </cell>
          <cell r="K284">
            <v>0</v>
          </cell>
          <cell r="L284">
            <v>0</v>
          </cell>
          <cell r="M284">
            <v>0</v>
          </cell>
          <cell r="N284">
            <v>0</v>
          </cell>
        </row>
        <row r="285">
          <cell r="C285" t="str">
            <v>(only entry in Month)</v>
          </cell>
        </row>
        <row r="286">
          <cell r="C286" t="str">
            <v>(only entry in Month)</v>
          </cell>
        </row>
        <row r="298">
          <cell r="C298">
            <v>49.965000000000003</v>
          </cell>
          <cell r="D298">
            <v>105.63500000000001</v>
          </cell>
          <cell r="E298">
            <v>153.14000000000001</v>
          </cell>
          <cell r="F298">
            <v>210.80500000000001</v>
          </cell>
          <cell r="G298">
            <v>267.40499999999997</v>
          </cell>
          <cell r="H298">
            <v>332.755</v>
          </cell>
          <cell r="I298">
            <v>309.25599999999997</v>
          </cell>
          <cell r="J298">
            <v>325.30599999999998</v>
          </cell>
          <cell r="K298">
            <v>340.06700000000001</v>
          </cell>
          <cell r="L298">
            <v>349.83699999999999</v>
          </cell>
          <cell r="M298">
            <v>355.29199999999997</v>
          </cell>
        </row>
        <row r="299">
          <cell r="C299">
            <v>563.04999999999995</v>
          </cell>
          <cell r="D299">
            <v>1171.241</v>
          </cell>
          <cell r="E299">
            <v>1834.4749999999999</v>
          </cell>
          <cell r="F299">
            <v>2534.3139999999999</v>
          </cell>
          <cell r="G299">
            <v>3246.741</v>
          </cell>
          <cell r="H299">
            <v>3964.4160000000002</v>
          </cell>
          <cell r="I299">
            <v>4061.15</v>
          </cell>
          <cell r="J299">
            <v>4467.05</v>
          </cell>
          <cell r="K299">
            <v>4873.1469999999999</v>
          </cell>
          <cell r="L299">
            <v>5194.1570000000002</v>
          </cell>
          <cell r="M299">
            <v>5693.5429999999997</v>
          </cell>
        </row>
        <row r="300">
          <cell r="C300">
            <v>3485.8710000000001</v>
          </cell>
          <cell r="D300">
            <v>6880.58</v>
          </cell>
          <cell r="E300">
            <v>10523.198</v>
          </cell>
          <cell r="F300">
            <v>14402.18</v>
          </cell>
          <cell r="G300">
            <v>18321.339</v>
          </cell>
          <cell r="H300">
            <v>22457.984</v>
          </cell>
          <cell r="I300">
            <v>25795.489000000001</v>
          </cell>
          <cell r="J300">
            <v>30548.107</v>
          </cell>
          <cell r="K300">
            <v>35088.32</v>
          </cell>
          <cell r="L300">
            <v>39945.072</v>
          </cell>
          <cell r="M300">
            <v>43736.134000000005</v>
          </cell>
          <cell r="N300">
            <v>0</v>
          </cell>
        </row>
        <row r="302">
          <cell r="C302">
            <v>3485.8710000000001</v>
          </cell>
          <cell r="D302">
            <v>6880.58</v>
          </cell>
          <cell r="E302">
            <v>10523.198</v>
          </cell>
          <cell r="F302">
            <v>14402.18</v>
          </cell>
          <cell r="G302">
            <v>18321.339</v>
          </cell>
          <cell r="H302">
            <v>22457.984</v>
          </cell>
          <cell r="I302">
            <v>24776.344000000001</v>
          </cell>
          <cell r="J302">
            <v>28611.798999999999</v>
          </cell>
          <cell r="K302">
            <v>32149.643</v>
          </cell>
          <cell r="L302">
            <v>35514.39</v>
          </cell>
          <cell r="M302">
            <v>38054.616000000002</v>
          </cell>
        </row>
        <row r="303">
          <cell r="I303">
            <v>1019.145</v>
          </cell>
          <cell r="J303">
            <v>1936.308</v>
          </cell>
          <cell r="K303">
            <v>2938.6770000000001</v>
          </cell>
          <cell r="L303">
            <v>4430.6819999999998</v>
          </cell>
          <cell r="M303">
            <v>5681.518</v>
          </cell>
        </row>
        <row r="304">
          <cell r="C304">
            <v>656.38099999999997</v>
          </cell>
          <cell r="D304">
            <v>1383.2919999999999</v>
          </cell>
          <cell r="E304">
            <v>2210.4989999999998</v>
          </cell>
          <cell r="F304">
            <v>3051.2130000000002</v>
          </cell>
          <cell r="G304">
            <v>3964.47</v>
          </cell>
          <cell r="H304">
            <v>4947.1899999999996</v>
          </cell>
          <cell r="I304">
            <v>6418.22</v>
          </cell>
          <cell r="J304">
            <v>8302.6239999999998</v>
          </cell>
          <cell r="K304">
            <v>9810.2880000000005</v>
          </cell>
          <cell r="L304">
            <v>11296.987999999999</v>
          </cell>
          <cell r="M304">
            <v>12781.329</v>
          </cell>
        </row>
        <row r="305">
          <cell r="C305">
            <v>127.38</v>
          </cell>
          <cell r="D305">
            <v>238.99299999999999</v>
          </cell>
          <cell r="E305">
            <v>316.483</v>
          </cell>
          <cell r="F305">
            <v>431.70400000000001</v>
          </cell>
          <cell r="G305">
            <v>580.29899999999998</v>
          </cell>
          <cell r="H305">
            <v>755.39800000000002</v>
          </cell>
          <cell r="I305">
            <v>977.39</v>
          </cell>
          <cell r="J305">
            <v>1794.414</v>
          </cell>
          <cell r="K305">
            <v>2772.5940000000001</v>
          </cell>
          <cell r="L305">
            <v>3079.1280000000002</v>
          </cell>
          <cell r="M305">
            <v>3601.9780000000001</v>
          </cell>
        </row>
        <row r="312">
          <cell r="C312">
            <v>4882.6470000000008</v>
          </cell>
          <cell r="D312">
            <v>9779.741</v>
          </cell>
          <cell r="E312">
            <v>15037.795</v>
          </cell>
          <cell r="F312">
            <v>20630.216</v>
          </cell>
          <cell r="G312">
            <v>26380.254000000001</v>
          </cell>
          <cell r="H312">
            <v>32457.742999999999</v>
          </cell>
          <cell r="I312">
            <v>37561.505000000005</v>
          </cell>
          <cell r="J312">
            <v>45437.501000000004</v>
          </cell>
          <cell r="K312">
            <v>52884.415999999997</v>
          </cell>
          <cell r="L312">
            <v>59865.182000000001</v>
          </cell>
          <cell r="M312">
            <v>66168.276000000013</v>
          </cell>
          <cell r="N312">
            <v>0</v>
          </cell>
        </row>
        <row r="324">
          <cell r="C324">
            <v>47.207999999999998</v>
          </cell>
          <cell r="D324">
            <v>96.34899999999999</v>
          </cell>
          <cell r="E324">
            <v>148.74100000000001</v>
          </cell>
          <cell r="F324">
            <v>211.054</v>
          </cell>
          <cell r="G324">
            <v>256.92599999999999</v>
          </cell>
          <cell r="H324">
            <v>333.68700000000001</v>
          </cell>
          <cell r="I324">
            <v>316.947</v>
          </cell>
          <cell r="J324">
            <v>337</v>
          </cell>
          <cell r="K324">
            <v>349.93400000000003</v>
          </cell>
          <cell r="L324">
            <v>360.315</v>
          </cell>
          <cell r="M324">
            <v>367.25099999999998</v>
          </cell>
        </row>
        <row r="325">
          <cell r="C325">
            <v>4929.8550000000005</v>
          </cell>
          <cell r="D325">
            <v>9876.09</v>
          </cell>
          <cell r="E325">
            <v>15186.536</v>
          </cell>
          <cell r="F325">
            <v>20841.27</v>
          </cell>
          <cell r="G325">
            <v>26637.18</v>
          </cell>
          <cell r="H325">
            <v>32791.43</v>
          </cell>
          <cell r="I325">
            <v>37878.452000000005</v>
          </cell>
          <cell r="J325">
            <v>45774.501000000004</v>
          </cell>
          <cell r="K325">
            <v>53234.35</v>
          </cell>
          <cell r="L325">
            <v>60225.497000000003</v>
          </cell>
          <cell r="M325">
            <v>66535.527000000016</v>
          </cell>
          <cell r="N325">
            <v>0</v>
          </cell>
        </row>
        <row r="329">
          <cell r="C329">
            <v>4929.8550000000005</v>
          </cell>
          <cell r="D329">
            <v>9876.09</v>
          </cell>
          <cell r="E329">
            <v>15186.536</v>
          </cell>
          <cell r="F329">
            <v>20841.27</v>
          </cell>
          <cell r="G329">
            <v>26637.18</v>
          </cell>
          <cell r="H329">
            <v>32791.43</v>
          </cell>
          <cell r="I329">
            <v>37878.452000000005</v>
          </cell>
          <cell r="J329">
            <v>45774.501000000004</v>
          </cell>
          <cell r="K329">
            <v>53234.35</v>
          </cell>
          <cell r="L329">
            <v>60225.497000000003</v>
          </cell>
          <cell r="M329">
            <v>66535.527000000016</v>
          </cell>
          <cell r="N329">
            <v>0</v>
          </cell>
        </row>
        <row r="331">
          <cell r="C331">
            <v>92.291714315417423</v>
          </cell>
          <cell r="D331">
            <v>90.940496559419756</v>
          </cell>
          <cell r="E331">
            <v>91.43323148950401</v>
          </cell>
          <cell r="F331">
            <v>92.227226193509736</v>
          </cell>
          <cell r="G331">
            <v>92.868271251597363</v>
          </cell>
          <cell r="H331">
            <v>93.894530538094145</v>
          </cell>
          <cell r="I331">
            <v>89.626452106292348</v>
          </cell>
          <cell r="J331">
            <v>88.302828897057623</v>
          </cell>
          <cell r="K331">
            <v>84.848704994071682</v>
          </cell>
          <cell r="L331">
            <v>81.792253908398152</v>
          </cell>
          <cell r="M331">
            <v>78.996615365880757</v>
          </cell>
          <cell r="N331">
            <v>0</v>
          </cell>
        </row>
        <row r="332">
          <cell r="C332">
            <v>76.532639000463107</v>
          </cell>
          <cell r="D332">
            <v>74.872800818300163</v>
          </cell>
          <cell r="E332">
            <v>75.137477009135537</v>
          </cell>
          <cell r="F332">
            <v>75.71446964312058</v>
          </cell>
          <cell r="G332">
            <v>75.927635261440329</v>
          </cell>
          <cell r="H332">
            <v>76.435346835106145</v>
          </cell>
          <cell r="I332">
            <v>71.241677493709588</v>
          </cell>
          <cell r="J332">
            <v>68.048139737583924</v>
          </cell>
          <cell r="K332">
            <v>64.114893972041415</v>
          </cell>
          <cell r="L332">
            <v>61.672564189269963</v>
          </cell>
          <cell r="M332">
            <v>59.012829375042529</v>
          </cell>
          <cell r="N332">
            <v>0</v>
          </cell>
        </row>
        <row r="333">
          <cell r="C333">
            <v>65.889877042595614</v>
          </cell>
          <cell r="D333">
            <v>63.981588246233962</v>
          </cell>
          <cell r="E333">
            <v>63.983449617705624</v>
          </cell>
          <cell r="F333">
            <v>64.384837877588978</v>
          </cell>
          <cell r="G333">
            <v>64.497903619293041</v>
          </cell>
          <cell r="H333">
            <v>64.966989987936927</v>
          </cell>
          <cell r="I333">
            <v>61.551265302518914</v>
          </cell>
          <cell r="J333">
            <v>59.366915129201487</v>
          </cell>
          <cell r="K333">
            <v>56.296329573112523</v>
          </cell>
          <cell r="L333">
            <v>54.575921466558732</v>
          </cell>
          <cell r="M333">
            <v>52.215453749900021</v>
          </cell>
          <cell r="N333">
            <v>0</v>
          </cell>
        </row>
        <row r="334">
          <cell r="C334">
            <v>65.889877042595614</v>
          </cell>
          <cell r="D334">
            <v>63.981588246233962</v>
          </cell>
          <cell r="E334">
            <v>63.983449617705624</v>
          </cell>
          <cell r="F334">
            <v>64.384837877588978</v>
          </cell>
          <cell r="G334">
            <v>64.497903619293041</v>
          </cell>
          <cell r="H334">
            <v>64.966989987936927</v>
          </cell>
          <cell r="I334">
            <v>60.986947901141271</v>
          </cell>
          <cell r="J334">
            <v>61.856394524291325</v>
          </cell>
          <cell r="K334">
            <v>62.337644987532336</v>
          </cell>
          <cell r="L334">
            <v>62.637210299028808</v>
          </cell>
          <cell r="M334">
            <v>61.736384357686909</v>
          </cell>
          <cell r="N334">
            <v>0</v>
          </cell>
        </row>
        <row r="335">
          <cell r="C335">
            <v>0</v>
          </cell>
          <cell r="D335">
            <v>0</v>
          </cell>
          <cell r="E335">
            <v>0</v>
          </cell>
          <cell r="F335">
            <v>0</v>
          </cell>
          <cell r="G335">
            <v>0</v>
          </cell>
          <cell r="H335">
            <v>0</v>
          </cell>
          <cell r="I335">
            <v>79.415958856074184</v>
          </cell>
          <cell r="J335">
            <v>37.227743330930068</v>
          </cell>
          <cell r="K335">
            <v>27.325091822027989</v>
          </cell>
          <cell r="L335">
            <v>26.863689278005481</v>
          </cell>
          <cell r="M335">
            <v>25.684517458997124</v>
          </cell>
          <cell r="N335">
            <v>0</v>
          </cell>
        </row>
        <row r="336">
          <cell r="C336">
            <v>0.56550824531800248</v>
          </cell>
          <cell r="D336">
            <v>0.53935327862527971</v>
          </cell>
          <cell r="E336">
            <v>0.52461315575300926</v>
          </cell>
          <cell r="F336">
            <v>0</v>
          </cell>
          <cell r="G336">
            <v>0</v>
          </cell>
          <cell r="H336">
            <v>2.6015761684425045</v>
          </cell>
          <cell r="I336">
            <v>1.3489922416243787</v>
          </cell>
          <cell r="J336">
            <v>0.93621776763351316</v>
          </cell>
          <cell r="K336">
            <v>0.80077922812962421</v>
          </cell>
          <cell r="L336">
            <v>0.73380639894559851</v>
          </cell>
          <cell r="M336">
            <v>0.66348999705726641</v>
          </cell>
          <cell r="N336">
            <v>0</v>
          </cell>
        </row>
        <row r="337">
          <cell r="C337">
            <v>0.56550824531800248</v>
          </cell>
          <cell r="D337">
            <v>0.53935327862527971</v>
          </cell>
          <cell r="E337">
            <v>0.52461315575300926</v>
          </cell>
          <cell r="F337">
            <v>0</v>
          </cell>
          <cell r="G337">
            <v>0</v>
          </cell>
          <cell r="H337">
            <v>2.6015761684425045</v>
          </cell>
          <cell r="I337">
            <v>1.2956953764984538</v>
          </cell>
          <cell r="J337">
            <v>0.97486940603759542</v>
          </cell>
          <cell r="K337">
            <v>0.85908052992737116</v>
          </cell>
          <cell r="L337">
            <v>0.79695415786641588</v>
          </cell>
          <cell r="M337">
            <v>0.72130789082592106</v>
          </cell>
          <cell r="N337">
            <v>0</v>
          </cell>
        </row>
        <row r="338">
          <cell r="C338">
            <v>0</v>
          </cell>
          <cell r="D338">
            <v>0</v>
          </cell>
          <cell r="E338">
            <v>0</v>
          </cell>
          <cell r="F338">
            <v>0</v>
          </cell>
          <cell r="G338">
            <v>0</v>
          </cell>
          <cell r="H338">
            <v>0</v>
          </cell>
          <cell r="I338">
            <v>0</v>
          </cell>
          <cell r="J338">
            <v>0.59035418360692327</v>
          </cell>
          <cell r="K338">
            <v>0.45957018974249825</v>
          </cell>
          <cell r="L338">
            <v>0.44877727522909944</v>
          </cell>
          <cell r="M338">
            <v>0.43170975822810431</v>
          </cell>
          <cell r="N338">
            <v>0</v>
          </cell>
        </row>
        <row r="339">
          <cell r="C339">
            <v>0.43007492317368928</v>
          </cell>
          <cell r="D339">
            <v>0.41458332476293774</v>
          </cell>
          <cell r="E339">
            <v>0.40628044623378567</v>
          </cell>
          <cell r="F339">
            <v>0</v>
          </cell>
          <cell r="G339">
            <v>0</v>
          </cell>
          <cell r="H339">
            <v>2.0035193873721835</v>
          </cell>
          <cell r="I339">
            <v>1.0155153894339988</v>
          </cell>
          <cell r="J339">
            <v>0.70744595528708842</v>
          </cell>
          <cell r="K339">
            <v>0.60786524024838173</v>
          </cell>
          <cell r="L339">
            <v>0.55636050624599209</v>
          </cell>
          <cell r="M339">
            <v>0.50851888342595442</v>
          </cell>
          <cell r="N339">
            <v>0</v>
          </cell>
        </row>
        <row r="340">
          <cell r="C340">
            <v>8.6907038606583872E-2</v>
          </cell>
          <cell r="D340">
            <v>8.5884690947525197E-2</v>
          </cell>
          <cell r="E340">
            <v>8.5055875339830056E-2</v>
          </cell>
          <cell r="F340">
            <v>0</v>
          </cell>
          <cell r="G340">
            <v>0</v>
          </cell>
          <cell r="H340">
            <v>0.44270081748490264</v>
          </cell>
          <cell r="I340">
            <v>0.25750557837854571</v>
          </cell>
          <cell r="J340">
            <v>0.18203637684257465</v>
          </cell>
          <cell r="K340">
            <v>0.15184811076432092</v>
          </cell>
          <cell r="L340">
            <v>0.14319036329220614</v>
          </cell>
          <cell r="M340">
            <v>0.12999964713896905</v>
          </cell>
          <cell r="N340">
            <v>0</v>
          </cell>
        </row>
        <row r="341">
          <cell r="C341">
            <v>0.84632047485406081</v>
          </cell>
          <cell r="D341">
            <v>0.8407635693502582</v>
          </cell>
          <cell r="E341">
            <v>0.8378693435208574</v>
          </cell>
          <cell r="F341">
            <v>0</v>
          </cell>
          <cell r="G341">
            <v>0</v>
          </cell>
          <cell r="H341">
            <v>0.82983361284788515</v>
          </cell>
          <cell r="I341">
            <v>0.80911263205748896</v>
          </cell>
          <cell r="J341">
            <v>0.80556192892737999</v>
          </cell>
          <cell r="K341">
            <v>0.81037456338747482</v>
          </cell>
          <cell r="L341">
            <v>0.80486629239271368</v>
          </cell>
          <cell r="M341">
            <v>0.80406690723967511</v>
          </cell>
          <cell r="N341">
            <v>0</v>
          </cell>
        </row>
        <row r="342">
          <cell r="C342">
            <v>2.6088308247555061E-2</v>
          </cell>
          <cell r="D342">
            <v>2.4437559235975678E-2</v>
          </cell>
          <cell r="E342">
            <v>2.1045838169758267E-2</v>
          </cell>
          <cell r="F342">
            <v>2.0925810956123773E-2</v>
          </cell>
          <cell r="G342">
            <v>2.1997475839315269E-2</v>
          </cell>
          <cell r="H342">
            <v>2.3273275655673286E-2</v>
          </cell>
          <cell r="I342">
            <v>2.6021055333112979E-2</v>
          </cell>
          <cell r="J342">
            <v>3.9491916599902796E-2</v>
          </cell>
          <cell r="K342">
            <v>5.2427429660942083E-2</v>
          </cell>
          <cell r="L342">
            <v>5.1434371317872214E-2</v>
          </cell>
          <cell r="M342">
            <v>5.4436630629457528E-2</v>
          </cell>
          <cell r="N342">
            <v>0</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535.70699999999999</v>
          </cell>
          <cell r="D356">
            <v>1095.6390000000001</v>
          </cell>
          <cell r="E356">
            <v>1706.133</v>
          </cell>
          <cell r="F356">
            <v>2361.0709999999999</v>
          </cell>
          <cell r="G356">
            <v>3017.0010000000002</v>
          </cell>
          <cell r="H356">
            <v>3821.5940000000001</v>
          </cell>
          <cell r="I356">
            <v>4924.0330000000004</v>
          </cell>
          <cell r="J356">
            <v>5939.7150000000001</v>
          </cell>
          <cell r="K356">
            <v>6653.6379999999999</v>
          </cell>
          <cell r="L356">
            <v>7794.63</v>
          </cell>
          <cell r="M356">
            <v>8569.3559999999998</v>
          </cell>
        </row>
        <row r="358">
          <cell r="C358">
            <v>333.07900000000001</v>
          </cell>
          <cell r="D358">
            <v>665.46600000000001</v>
          </cell>
          <cell r="E358">
            <v>938.55</v>
          </cell>
          <cell r="F358">
            <v>1193.97</v>
          </cell>
          <cell r="G358">
            <v>1432</v>
          </cell>
          <cell r="H358">
            <v>1689.7819999999999</v>
          </cell>
          <cell r="I358">
            <v>1868.9449999999999</v>
          </cell>
          <cell r="J358">
            <v>1901.096</v>
          </cell>
          <cell r="K358">
            <v>2393.1210000000001</v>
          </cell>
          <cell r="L358">
            <v>2687.1509999999998</v>
          </cell>
          <cell r="M358">
            <v>3862.723</v>
          </cell>
        </row>
        <row r="360">
          <cell r="F360">
            <v>47.11</v>
          </cell>
          <cell r="G360">
            <v>47.11</v>
          </cell>
          <cell r="H360">
            <v>47.11</v>
          </cell>
          <cell r="I360">
            <v>47.11</v>
          </cell>
          <cell r="J360">
            <v>47.11</v>
          </cell>
          <cell r="K360">
            <v>47.11</v>
          </cell>
          <cell r="L360">
            <v>47.11</v>
          </cell>
          <cell r="M360">
            <v>47.11</v>
          </cell>
        </row>
        <row r="361">
          <cell r="C361">
            <v>868.78600000000006</v>
          </cell>
          <cell r="D361">
            <v>1761.105</v>
          </cell>
          <cell r="E361">
            <v>2644.683</v>
          </cell>
          <cell r="F361">
            <v>3602.1510000000003</v>
          </cell>
          <cell r="G361">
            <v>4496.1109999999999</v>
          </cell>
          <cell r="H361">
            <v>5558.4859999999999</v>
          </cell>
          <cell r="I361">
            <v>6840.0879999999997</v>
          </cell>
          <cell r="J361">
            <v>7887.9209999999994</v>
          </cell>
          <cell r="K361">
            <v>9093.8690000000006</v>
          </cell>
          <cell r="L361">
            <v>10528.891</v>
          </cell>
          <cell r="M361">
            <v>12479.189</v>
          </cell>
          <cell r="N361">
            <v>0</v>
          </cell>
        </row>
        <row r="363">
          <cell r="C363">
            <v>0</v>
          </cell>
          <cell r="D363">
            <v>0</v>
          </cell>
        </row>
        <row r="365">
          <cell r="J365">
            <v>1496.9010000000001</v>
          </cell>
          <cell r="K365">
            <v>1741.8009999999999</v>
          </cell>
          <cell r="L365">
            <v>1941.8009999999999</v>
          </cell>
          <cell r="M365">
            <v>2122.2890000000002</v>
          </cell>
        </row>
        <row r="366">
          <cell r="I366">
            <v>407.19</v>
          </cell>
          <cell r="J366">
            <v>833.66099999999994</v>
          </cell>
          <cell r="K366">
            <v>1456.684</v>
          </cell>
          <cell r="L366">
            <v>1660.8320000000001</v>
          </cell>
          <cell r="M366">
            <v>1862.4269999999999</v>
          </cell>
        </row>
        <row r="369">
          <cell r="C369">
            <v>0</v>
          </cell>
          <cell r="D369">
            <v>0</v>
          </cell>
          <cell r="E369">
            <v>0</v>
          </cell>
          <cell r="F369">
            <v>0</v>
          </cell>
          <cell r="G369">
            <v>0</v>
          </cell>
          <cell r="H369">
            <v>0</v>
          </cell>
          <cell r="I369">
            <v>407.19</v>
          </cell>
          <cell r="J369">
            <v>2330.5619999999999</v>
          </cell>
          <cell r="K369">
            <v>3198.4849999999997</v>
          </cell>
          <cell r="L369">
            <v>3602.6329999999998</v>
          </cell>
          <cell r="M369">
            <v>3984.7160000000003</v>
          </cell>
          <cell r="N369">
            <v>0</v>
          </cell>
        </row>
        <row r="371">
          <cell r="C371">
            <v>4061.0690000000004</v>
          </cell>
          <cell r="D371">
            <v>8114.9850000000006</v>
          </cell>
          <cell r="E371">
            <v>12541.852999999999</v>
          </cell>
          <cell r="F371">
            <v>17239.118999999999</v>
          </cell>
          <cell r="G371">
            <v>22141.069</v>
          </cell>
          <cell r="H371">
            <v>27232.944</v>
          </cell>
          <cell r="I371">
            <v>30631.174000000006</v>
          </cell>
          <cell r="J371">
            <v>35556.018000000004</v>
          </cell>
          <cell r="K371">
            <v>40941.995999999999</v>
          </cell>
          <cell r="L371">
            <v>46093.972999999998</v>
          </cell>
          <cell r="M371">
            <v>50071.622000000018</v>
          </cell>
          <cell r="N371">
            <v>0</v>
          </cell>
        </row>
        <row r="372">
          <cell r="C372">
            <v>0.82377047600791509</v>
          </cell>
          <cell r="D372">
            <v>0.82167993608806733</v>
          </cell>
          <cell r="E372">
            <v>0.82585344017885309</v>
          </cell>
          <cell r="F372">
            <v>0.82716259613737542</v>
          </cell>
          <cell r="G372">
            <v>0.83120919706965979</v>
          </cell>
          <cell r="H372">
            <v>0.83048967367388371</v>
          </cell>
          <cell r="I372">
            <v>0.80867016424008042</v>
          </cell>
          <cell r="J372">
            <v>0.77676473196288909</v>
          </cell>
          <cell r="K372">
            <v>0.76908980761482015</v>
          </cell>
          <cell r="L372">
            <v>0.76535645691724219</v>
          </cell>
          <cell r="M372">
            <v>0.75255467654145136</v>
          </cell>
          <cell r="N372">
            <v>0</v>
          </cell>
        </row>
        <row r="374">
          <cell r="C374">
            <v>270.61</v>
          </cell>
          <cell r="D374">
            <v>529.16100000000006</v>
          </cell>
          <cell r="E374">
            <v>810.68600000000004</v>
          </cell>
          <cell r="F374">
            <v>1103.9159999999999</v>
          </cell>
          <cell r="G374">
            <v>1415.645</v>
          </cell>
          <cell r="H374">
            <v>1746.2190000000001</v>
          </cell>
          <cell r="I374">
            <v>2168.9870000000001</v>
          </cell>
          <cell r="J374">
            <v>2576.9659999999999</v>
          </cell>
          <cell r="K374">
            <v>2951.7629999999999</v>
          </cell>
          <cell r="L374">
            <v>3359.259</v>
          </cell>
          <cell r="M374">
            <v>3033.0520000000001</v>
          </cell>
        </row>
        <row r="377">
          <cell r="C377">
            <v>270.61</v>
          </cell>
          <cell r="D377">
            <v>529.16100000000006</v>
          </cell>
          <cell r="E377">
            <v>810.68600000000004</v>
          </cell>
          <cell r="F377">
            <v>1103.9159999999999</v>
          </cell>
          <cell r="G377">
            <v>1415.645</v>
          </cell>
          <cell r="H377">
            <v>1746.2190000000001</v>
          </cell>
          <cell r="I377">
            <v>2168.9870000000001</v>
          </cell>
          <cell r="J377">
            <v>2576.9659999999999</v>
          </cell>
          <cell r="K377">
            <v>2951.7629999999999</v>
          </cell>
          <cell r="L377">
            <v>3359.259</v>
          </cell>
          <cell r="M377">
            <v>3033.0520000000001</v>
          </cell>
          <cell r="N377">
            <v>0</v>
          </cell>
        </row>
        <row r="379">
          <cell r="C379">
            <v>609.30799999999999</v>
          </cell>
          <cell r="D379">
            <v>1228.146</v>
          </cell>
          <cell r="E379">
            <v>1891.3019999999999</v>
          </cell>
          <cell r="F379">
            <v>2569.5010000000002</v>
          </cell>
          <cell r="G379">
            <v>3277.288</v>
          </cell>
          <cell r="H379">
            <v>4021.2310000000002</v>
          </cell>
          <cell r="I379">
            <v>1441.21</v>
          </cell>
          <cell r="J379">
            <v>1589.8910000000001</v>
          </cell>
          <cell r="K379">
            <v>1738.644</v>
          </cell>
          <cell r="L379">
            <v>1856.23</v>
          </cell>
          <cell r="M379">
            <v>2180.8719999999998</v>
          </cell>
        </row>
        <row r="381">
          <cell r="C381">
            <v>61.081000000000003</v>
          </cell>
          <cell r="D381">
            <v>79.174000000000007</v>
          </cell>
          <cell r="E381">
            <v>221.19800000000001</v>
          </cell>
          <cell r="F381">
            <v>539.697</v>
          </cell>
          <cell r="G381">
            <v>741.7</v>
          </cell>
          <cell r="H381">
            <v>943.85400000000004</v>
          </cell>
          <cell r="I381">
            <v>1728.317</v>
          </cell>
          <cell r="J381">
            <v>2175.279</v>
          </cell>
          <cell r="K381">
            <v>2757.6080000000002</v>
          </cell>
          <cell r="L381">
            <v>3132.6909999999998</v>
          </cell>
          <cell r="M381">
            <v>3538.078</v>
          </cell>
        </row>
        <row r="382">
          <cell r="C382">
            <v>61.081000000000003</v>
          </cell>
          <cell r="D382">
            <v>79.174000000000007</v>
          </cell>
          <cell r="E382">
            <v>221.19800000000001</v>
          </cell>
          <cell r="F382">
            <v>539.697</v>
          </cell>
          <cell r="G382">
            <v>741.7</v>
          </cell>
          <cell r="H382">
            <v>943.85400000000004</v>
          </cell>
          <cell r="I382">
            <v>1728.317</v>
          </cell>
          <cell r="J382">
            <v>2175.279</v>
          </cell>
          <cell r="K382">
            <v>2757.6080000000002</v>
          </cell>
          <cell r="L382">
            <v>3132.6909999999998</v>
          </cell>
          <cell r="M382">
            <v>3538.078</v>
          </cell>
        </row>
        <row r="385">
          <cell r="C385">
            <v>16.579999999999998</v>
          </cell>
          <cell r="D385">
            <v>51.826999999999998</v>
          </cell>
          <cell r="E385">
            <v>116.68600000000001</v>
          </cell>
          <cell r="F385">
            <v>163.35499999999999</v>
          </cell>
          <cell r="G385">
            <v>257.50700000000001</v>
          </cell>
          <cell r="H385">
            <v>353.05900000000003</v>
          </cell>
          <cell r="I385">
            <v>455.38600000000002</v>
          </cell>
          <cell r="J385">
            <v>508.45699999999999</v>
          </cell>
          <cell r="K385">
            <v>605.19299999999998</v>
          </cell>
          <cell r="L385">
            <v>667.59100000000001</v>
          </cell>
          <cell r="M385">
            <v>732.56</v>
          </cell>
        </row>
        <row r="387">
          <cell r="C387">
            <v>19.853000000000002</v>
          </cell>
          <cell r="D387">
            <v>39.856999999999999</v>
          </cell>
          <cell r="E387">
            <v>85.293999999999997</v>
          </cell>
          <cell r="F387">
            <v>115.886</v>
          </cell>
          <cell r="G387">
            <v>154.91499999999999</v>
          </cell>
          <cell r="H387">
            <v>255.744</v>
          </cell>
          <cell r="I387">
            <v>322.601</v>
          </cell>
          <cell r="J387">
            <v>373.14499999999998</v>
          </cell>
          <cell r="K387">
            <v>446.25</v>
          </cell>
          <cell r="L387">
            <v>491.75400000000002</v>
          </cell>
          <cell r="M387">
            <v>558.89300000000003</v>
          </cell>
        </row>
        <row r="390">
          <cell r="C390">
            <v>4.4489999999999998</v>
          </cell>
          <cell r="D390">
            <v>52.835000000000001</v>
          </cell>
          <cell r="E390">
            <v>82.587000000000003</v>
          </cell>
          <cell r="F390">
            <v>114.024</v>
          </cell>
          <cell r="G390">
            <v>142.226</v>
          </cell>
          <cell r="H390">
            <v>180.517</v>
          </cell>
          <cell r="I390">
            <v>217.35499999999999</v>
          </cell>
          <cell r="J390">
            <v>250.04499999999999</v>
          </cell>
          <cell r="K390">
            <v>312.428</v>
          </cell>
          <cell r="L390">
            <v>345.55599999999998</v>
          </cell>
          <cell r="M390">
            <v>379.30500000000001</v>
          </cell>
        </row>
        <row r="392">
          <cell r="C392">
            <v>9.2859999999999996</v>
          </cell>
          <cell r="D392">
            <v>12.343</v>
          </cell>
          <cell r="E392">
            <v>284.15499999999997</v>
          </cell>
          <cell r="F392">
            <v>557.19500000000005</v>
          </cell>
          <cell r="G392">
            <v>647.48599999999999</v>
          </cell>
          <cell r="H392">
            <v>1079.8420000000001</v>
          </cell>
          <cell r="I392">
            <v>1769.614</v>
          </cell>
          <cell r="J392">
            <v>1935.02</v>
          </cell>
          <cell r="K392">
            <v>3062.2069999999999</v>
          </cell>
          <cell r="L392">
            <v>3543.3809999999999</v>
          </cell>
          <cell r="M392">
            <v>3670.9949999999999</v>
          </cell>
        </row>
        <row r="393">
          <cell r="C393">
            <v>9.2859999999999996</v>
          </cell>
          <cell r="D393">
            <v>12.343</v>
          </cell>
          <cell r="E393">
            <v>284.15499999999997</v>
          </cell>
          <cell r="F393">
            <v>557.19500000000005</v>
          </cell>
          <cell r="G393">
            <v>647.48599999999999</v>
          </cell>
          <cell r="H393">
            <v>1079.8420000000001</v>
          </cell>
          <cell r="I393">
            <v>1769.614</v>
          </cell>
          <cell r="J393">
            <v>1935.02</v>
          </cell>
          <cell r="K393">
            <v>3062.2069999999999</v>
          </cell>
          <cell r="L393">
            <v>3543.3809999999999</v>
          </cell>
          <cell r="M393">
            <v>3670.9949999999999</v>
          </cell>
        </row>
        <row r="395">
          <cell r="C395">
            <v>30.478000000000002</v>
          </cell>
          <cell r="D395">
            <v>54.885000000000005</v>
          </cell>
          <cell r="E395">
            <v>254.44300000000001</v>
          </cell>
          <cell r="F395">
            <v>335.33600000000001</v>
          </cell>
          <cell r="G395">
            <v>482.16199999999998</v>
          </cell>
          <cell r="H395">
            <v>579.21</v>
          </cell>
          <cell r="I395">
            <v>860.45</v>
          </cell>
          <cell r="J395">
            <v>944.71199999999999</v>
          </cell>
          <cell r="K395">
            <v>1149.4739999999999</v>
          </cell>
          <cell r="L395">
            <v>2105.3220000000001</v>
          </cell>
          <cell r="M395">
            <v>3226.3609999999999</v>
          </cell>
        </row>
        <row r="396">
          <cell r="C396">
            <v>751.03499999999985</v>
          </cell>
          <cell r="D396">
            <v>1519.067</v>
          </cell>
          <cell r="E396">
            <v>2935.665</v>
          </cell>
          <cell r="F396">
            <v>4394.9940000000006</v>
          </cell>
          <cell r="G396">
            <v>5703.2839999999997</v>
          </cell>
          <cell r="H396">
            <v>7413.4570000000022</v>
          </cell>
          <cell r="I396">
            <v>6794.9329999999991</v>
          </cell>
          <cell r="J396">
            <v>7776.5490000000009</v>
          </cell>
          <cell r="K396">
            <v>10071.804</v>
          </cell>
          <cell r="L396">
            <v>12142.525000000003</v>
          </cell>
          <cell r="M396">
            <v>14287.063999999998</v>
          </cell>
          <cell r="N396">
            <v>0</v>
          </cell>
        </row>
        <row r="399">
          <cell r="C399">
            <v>0</v>
          </cell>
          <cell r="D399">
            <v>0</v>
          </cell>
          <cell r="E399">
            <v>0</v>
          </cell>
          <cell r="F399">
            <v>0</v>
          </cell>
          <cell r="G399">
            <v>0</v>
          </cell>
          <cell r="H399">
            <v>0</v>
          </cell>
          <cell r="I399">
            <v>0</v>
          </cell>
          <cell r="J399">
            <v>0</v>
          </cell>
          <cell r="K399">
            <v>0</v>
          </cell>
          <cell r="L399">
            <v>0</v>
          </cell>
          <cell r="M399">
            <v>0</v>
          </cell>
          <cell r="N399">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47.402451923076924</v>
          </cell>
          <cell r="D405">
            <v>47.710579710144927</v>
          </cell>
          <cell r="E405">
            <v>48.058658227848099</v>
          </cell>
          <cell r="F405">
            <v>48.243680555555557</v>
          </cell>
          <cell r="G405">
            <v>48.519453551912569</v>
          </cell>
          <cell r="H405">
            <v>49.16256371814093</v>
          </cell>
          <cell r="I405">
            <v>48.252805095541405</v>
          </cell>
          <cell r="J405">
            <v>51.030658862876258</v>
          </cell>
          <cell r="K405">
            <v>52.499358974358969</v>
          </cell>
          <cell r="L405">
            <v>53.155778464254198</v>
          </cell>
          <cell r="M405">
            <v>53.143392172523974</v>
          </cell>
          <cell r="N405">
            <v>0</v>
          </cell>
        </row>
        <row r="406">
          <cell r="C406">
            <v>21.96561538461539</v>
          </cell>
          <cell r="D406">
            <v>22.013318840579707</v>
          </cell>
          <cell r="E406">
            <v>20.666145569620255</v>
          </cell>
          <cell r="F406">
            <v>20.185668981481481</v>
          </cell>
          <cell r="G406">
            <v>20.486593806921675</v>
          </cell>
          <cell r="H406">
            <v>20.304749625187402</v>
          </cell>
          <cell r="I406">
            <v>20.869113375796189</v>
          </cell>
          <cell r="J406">
            <v>21.362879598662211</v>
          </cell>
          <cell r="K406">
            <v>20.831784023668639</v>
          </cell>
          <cell r="L406">
            <v>24.617995586937333</v>
          </cell>
          <cell r="M406">
            <v>23.763183706070308</v>
          </cell>
          <cell r="N406">
            <v>0</v>
          </cell>
        </row>
        <row r="407">
          <cell r="C407">
            <v>9.823509615384614</v>
          </cell>
          <cell r="D407">
            <v>9.8948212560386484</v>
          </cell>
          <cell r="E407">
            <v>11.855541139240506</v>
          </cell>
          <cell r="F407">
            <v>12.728958333333335</v>
          </cell>
          <cell r="G407">
            <v>12.96708378870674</v>
          </cell>
          <cell r="H407">
            <v>13.732647676161923</v>
          </cell>
          <cell r="I407">
            <v>11.41900636942675</v>
          </cell>
          <cell r="J407">
            <v>11.54238015607581</v>
          </cell>
          <cell r="K407">
            <v>12.843754437869821</v>
          </cell>
          <cell r="L407">
            <v>13.682068843777584</v>
          </cell>
          <cell r="M407">
            <v>13.833958466453673</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4929.8550000000005</v>
          </cell>
          <cell r="D411">
            <v>9876.09</v>
          </cell>
          <cell r="E411">
            <v>15186.536</v>
          </cell>
          <cell r="F411">
            <v>20841.27</v>
          </cell>
          <cell r="G411">
            <v>26637.18</v>
          </cell>
          <cell r="H411">
            <v>32791.43</v>
          </cell>
          <cell r="I411">
            <v>37878.452000000005</v>
          </cell>
          <cell r="J411">
            <v>45774.501000000004</v>
          </cell>
          <cell r="K411">
            <v>53234.35</v>
          </cell>
          <cell r="L411">
            <v>60225.497000000003</v>
          </cell>
          <cell r="M411">
            <v>66535.527000000016</v>
          </cell>
          <cell r="N411">
            <v>0</v>
          </cell>
        </row>
        <row r="412">
          <cell r="C412">
            <v>868.78600000000006</v>
          </cell>
          <cell r="D412">
            <v>1761.105</v>
          </cell>
          <cell r="E412">
            <v>2644.683</v>
          </cell>
          <cell r="F412">
            <v>3602.1510000000003</v>
          </cell>
          <cell r="G412">
            <v>4496.1109999999999</v>
          </cell>
          <cell r="H412">
            <v>5558.4859999999999</v>
          </cell>
          <cell r="I412">
            <v>7247.2779999999993</v>
          </cell>
          <cell r="J412">
            <v>10218.483</v>
          </cell>
          <cell r="K412">
            <v>12292.353999999999</v>
          </cell>
          <cell r="L412">
            <v>14131.523999999999</v>
          </cell>
          <cell r="M412">
            <v>16463.904999999999</v>
          </cell>
          <cell r="N412">
            <v>0</v>
          </cell>
        </row>
        <row r="413">
          <cell r="C413">
            <v>1021.6449999999999</v>
          </cell>
          <cell r="D413">
            <v>2048.2280000000001</v>
          </cell>
          <cell r="E413">
            <v>3746.3510000000001</v>
          </cell>
          <cell r="F413">
            <v>5498.9100000000008</v>
          </cell>
          <cell r="G413">
            <v>7118.9290000000001</v>
          </cell>
          <cell r="H413">
            <v>9159.6760000000031</v>
          </cell>
          <cell r="I413">
            <v>8963.9199999999983</v>
          </cell>
          <cell r="J413">
            <v>10353.515000000001</v>
          </cell>
          <cell r="K413">
            <v>13023.566999999999</v>
          </cell>
          <cell r="L413">
            <v>15501.784000000003</v>
          </cell>
          <cell r="M413">
            <v>17320.115999999998</v>
          </cell>
          <cell r="N413">
            <v>0</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3039.4240000000004</v>
          </cell>
          <cell r="D415">
            <v>6066.7569999999996</v>
          </cell>
          <cell r="E415">
            <v>8795.5020000000004</v>
          </cell>
          <cell r="F415">
            <v>11740.208999999999</v>
          </cell>
          <cell r="G415">
            <v>15022.14</v>
          </cell>
          <cell r="H415">
            <v>18073.267999999996</v>
          </cell>
          <cell r="I415">
            <v>21667.254000000008</v>
          </cell>
          <cell r="J415">
            <v>25202.503000000004</v>
          </cell>
          <cell r="K415">
            <v>27918.429</v>
          </cell>
          <cell r="L415">
            <v>30592.188999999998</v>
          </cell>
          <cell r="M415">
            <v>32751.506000000023</v>
          </cell>
          <cell r="N415">
            <v>0</v>
          </cell>
        </row>
        <row r="416">
          <cell r="C416">
            <v>0.61653415769835018</v>
          </cell>
          <cell r="D416">
            <v>0.61428733436005545</v>
          </cell>
          <cell r="E416">
            <v>0.57916446515518749</v>
          </cell>
          <cell r="F416">
            <v>0.56331543135327156</v>
          </cell>
          <cell r="G416">
            <v>0.56395384196074805</v>
          </cell>
          <cell r="H416">
            <v>0.55115827519568361</v>
          </cell>
          <cell r="I416">
            <v>0.57202057782086779</v>
          </cell>
          <cell r="J416">
            <v>0.55057952461349613</v>
          </cell>
          <cell r="K416">
            <v>0.52444387881133148</v>
          </cell>
          <cell r="L416">
            <v>0.50796075622256798</v>
          </cell>
          <cell r="M416">
            <v>0.49224087456314902</v>
          </cell>
          <cell r="N416">
            <v>0</v>
          </cell>
        </row>
        <row r="418">
          <cell r="C418">
            <v>3039.4240000000004</v>
          </cell>
          <cell r="D418">
            <v>6066.7569999999996</v>
          </cell>
          <cell r="E418">
            <v>8795.5020000000004</v>
          </cell>
          <cell r="F418">
            <v>11740.208999999999</v>
          </cell>
          <cell r="G418">
            <v>15022.14</v>
          </cell>
          <cell r="H418">
            <v>18073.267999999996</v>
          </cell>
          <cell r="I418">
            <v>21667.254000000008</v>
          </cell>
          <cell r="J418">
            <v>25202.503000000004</v>
          </cell>
          <cell r="K418">
            <v>27918.429</v>
          </cell>
          <cell r="L418">
            <v>30592.188999999998</v>
          </cell>
          <cell r="M418">
            <v>32751.506000000023</v>
          </cell>
          <cell r="N418">
            <v>0</v>
          </cell>
        </row>
        <row r="419">
          <cell r="C419">
            <v>755</v>
          </cell>
          <cell r="D419">
            <v>1510</v>
          </cell>
          <cell r="E419">
            <v>2265</v>
          </cell>
          <cell r="F419">
            <v>3020</v>
          </cell>
          <cell r="G419">
            <v>3775</v>
          </cell>
          <cell r="H419">
            <v>4530</v>
          </cell>
          <cell r="I419">
            <v>5285</v>
          </cell>
          <cell r="J419">
            <v>6040</v>
          </cell>
          <cell r="K419">
            <v>6795</v>
          </cell>
          <cell r="L419">
            <v>2700</v>
          </cell>
          <cell r="M419">
            <v>3000</v>
          </cell>
        </row>
        <row r="420">
          <cell r="C420">
            <v>2284.4240000000004</v>
          </cell>
          <cell r="D420">
            <v>4556.7569999999996</v>
          </cell>
          <cell r="E420">
            <v>6530.5020000000004</v>
          </cell>
          <cell r="F420">
            <v>8720.2089999999989</v>
          </cell>
          <cell r="G420">
            <v>11247.14</v>
          </cell>
          <cell r="H420">
            <v>13543.267999999996</v>
          </cell>
          <cell r="I420">
            <v>16382.254000000008</v>
          </cell>
          <cell r="J420">
            <v>19162.503000000004</v>
          </cell>
          <cell r="K420">
            <v>21123.429</v>
          </cell>
          <cell r="L420">
            <v>27892.188999999998</v>
          </cell>
          <cell r="M420">
            <v>29751.506000000023</v>
          </cell>
          <cell r="N420">
            <v>0</v>
          </cell>
        </row>
        <row r="422">
          <cell r="F422">
            <v>10.295999999999999</v>
          </cell>
          <cell r="G422">
            <v>10.295999999999999</v>
          </cell>
          <cell r="H422">
            <v>10.295999999999999</v>
          </cell>
          <cell r="I422">
            <v>10.295999999999999</v>
          </cell>
          <cell r="J422">
            <v>10.295999999999999</v>
          </cell>
          <cell r="K422">
            <v>10.295999999999999</v>
          </cell>
          <cell r="L422">
            <v>10.295999999999999</v>
          </cell>
          <cell r="M422">
            <v>30.747</v>
          </cell>
        </row>
        <row r="423">
          <cell r="C423">
            <v>-5.7380000000000004</v>
          </cell>
          <cell r="D423">
            <v>-25.407</v>
          </cell>
          <cell r="E423">
            <v>-109.173</v>
          </cell>
          <cell r="F423">
            <v>-177.82999999999998</v>
          </cell>
          <cell r="G423">
            <v>-427.21299999999997</v>
          </cell>
          <cell r="H423">
            <v>-567.55899999999997</v>
          </cell>
          <cell r="I423">
            <v>-670.57299999999998</v>
          </cell>
          <cell r="J423">
            <v>-691.178</v>
          </cell>
          <cell r="K423">
            <v>-741.31100000000004</v>
          </cell>
          <cell r="L423">
            <v>-766.31100000000004</v>
          </cell>
          <cell r="M423">
            <v>-878.89599999999996</v>
          </cell>
        </row>
        <row r="424">
          <cell r="C424">
            <v>2278.6860000000006</v>
          </cell>
          <cell r="D424">
            <v>4531.3499999999995</v>
          </cell>
          <cell r="E424">
            <v>6421.3290000000006</v>
          </cell>
          <cell r="F424">
            <v>8532.0829999999987</v>
          </cell>
          <cell r="G424">
            <v>10809.630999999999</v>
          </cell>
          <cell r="H424">
            <v>12965.412999999997</v>
          </cell>
          <cell r="I424">
            <v>15701.385000000007</v>
          </cell>
          <cell r="J424">
            <v>18461.029000000006</v>
          </cell>
          <cell r="K424">
            <v>20371.822</v>
          </cell>
          <cell r="L424">
            <v>27115.581999999999</v>
          </cell>
          <cell r="M424">
            <v>28841.863000000023</v>
          </cell>
          <cell r="N424">
            <v>0</v>
          </cell>
        </row>
        <row r="425">
          <cell r="L425">
            <v>-1000</v>
          </cell>
          <cell r="M425">
            <v>1150.338</v>
          </cell>
        </row>
        <row r="426">
          <cell r="L426">
            <v>488.08</v>
          </cell>
          <cell r="M426">
            <v>488.08</v>
          </cell>
        </row>
        <row r="428">
          <cell r="C428">
            <v>2278.6860000000006</v>
          </cell>
          <cell r="D428">
            <v>4531.3499999999995</v>
          </cell>
          <cell r="E428">
            <v>6421.3290000000006</v>
          </cell>
          <cell r="F428">
            <v>8532.0829999999987</v>
          </cell>
          <cell r="G428">
            <v>10809.630999999999</v>
          </cell>
          <cell r="H428">
            <v>12965.412999999997</v>
          </cell>
          <cell r="I428">
            <v>15701.385000000007</v>
          </cell>
          <cell r="J428">
            <v>18461.029000000006</v>
          </cell>
          <cell r="K428">
            <v>20371.822</v>
          </cell>
          <cell r="L428">
            <v>25627.501999999997</v>
          </cell>
          <cell r="M428">
            <v>29504.121000000021</v>
          </cell>
          <cell r="N428">
            <v>0</v>
          </cell>
        </row>
        <row r="429">
          <cell r="C429">
            <v>0.46222170834639159</v>
          </cell>
          <cell r="D429">
            <v>0.458820241613837</v>
          </cell>
          <cell r="E429">
            <v>0.42283039397529498</v>
          </cell>
          <cell r="F429">
            <v>0.40938402506181237</v>
          </cell>
          <cell r="G429">
            <v>0.4058098867823095</v>
          </cell>
          <cell r="H429">
            <v>0.3953902894750243</v>
          </cell>
          <cell r="I429">
            <v>0.41452023963386903</v>
          </cell>
          <cell r="J429">
            <v>0.40330377386309474</v>
          </cell>
          <cell r="K429">
            <v>0.38268189618169474</v>
          </cell>
          <cell r="L429">
            <v>0.42552578686067122</v>
          </cell>
          <cell r="M429">
            <v>0.44343409198517381</v>
          </cell>
          <cell r="N429">
            <v>0</v>
          </cell>
        </row>
        <row r="433">
          <cell r="C433">
            <v>8.1831772391954143</v>
          </cell>
          <cell r="D433">
            <v>16.384031912123692</v>
          </cell>
          <cell r="E433">
            <v>25.193213654807018</v>
          </cell>
          <cell r="F433">
            <v>34.626376892162391</v>
          </cell>
          <cell r="G433">
            <v>44.540415150461719</v>
          </cell>
          <cell r="H433">
            <v>54.877157584360383</v>
          </cell>
          <cell r="I433">
            <v>63.445131755824598</v>
          </cell>
          <cell r="J433">
            <v>76.54851526891477</v>
          </cell>
          <cell r="K433">
            <v>88.865339032711859</v>
          </cell>
          <cell r="L433">
            <v>100.20840562623938</v>
          </cell>
          <cell r="M433">
            <v>110.6593888457826</v>
          </cell>
          <cell r="N433">
            <v>0</v>
          </cell>
        </row>
        <row r="434">
          <cell r="C434">
            <v>3.7824421632022132</v>
          </cell>
          <cell r="D434">
            <v>7.5173254805294087</v>
          </cell>
          <cell r="E434">
            <v>10.652456455165833</v>
          </cell>
          <cell r="F434">
            <v>14.175485545420768</v>
          </cell>
          <cell r="G434">
            <v>18.074940829445936</v>
          </cell>
          <cell r="H434">
            <v>21.697895222846782</v>
          </cell>
          <cell r="I434">
            <v>26.299291219026806</v>
          </cell>
          <cell r="J434">
            <v>30.872305091570055</v>
          </cell>
          <cell r="K434">
            <v>34.007156445867345</v>
          </cell>
          <cell r="L434">
            <v>42.641260654158827</v>
          </cell>
          <cell r="M434">
            <v>49.070145612463882</v>
          </cell>
          <cell r="N434">
            <v>0</v>
          </cell>
        </row>
        <row r="435">
          <cell r="C435">
            <v>0</v>
          </cell>
          <cell r="D435">
            <v>0</v>
          </cell>
          <cell r="E435">
            <v>0</v>
          </cell>
          <cell r="F435">
            <v>0</v>
          </cell>
        </row>
        <row r="439">
          <cell r="C439">
            <v>3039.4240000000004</v>
          </cell>
          <cell r="D439">
            <v>6066.7569999999996</v>
          </cell>
          <cell r="E439">
            <v>8795.5020000000004</v>
          </cell>
          <cell r="F439">
            <v>11740.208999999999</v>
          </cell>
          <cell r="G439">
            <v>15022.14</v>
          </cell>
          <cell r="H439">
            <v>18073.267999999996</v>
          </cell>
          <cell r="I439">
            <v>21667.254000000008</v>
          </cell>
          <cell r="J439">
            <v>25202.503000000004</v>
          </cell>
          <cell r="K439">
            <v>27918.429</v>
          </cell>
          <cell r="L439">
            <v>30592.188999999998</v>
          </cell>
          <cell r="M439">
            <v>32751.506000000023</v>
          </cell>
          <cell r="N439">
            <v>0</v>
          </cell>
        </row>
        <row r="442">
          <cell r="C442">
            <v>3039.4240000000004</v>
          </cell>
          <cell r="D442">
            <v>6066.7569999999996</v>
          </cell>
          <cell r="E442">
            <v>8795.5020000000004</v>
          </cell>
          <cell r="F442">
            <v>11740.208999999999</v>
          </cell>
          <cell r="G442">
            <v>15022.14</v>
          </cell>
          <cell r="H442">
            <v>18073.267999999996</v>
          </cell>
          <cell r="I442">
            <v>21667.254000000008</v>
          </cell>
          <cell r="J442">
            <v>25202.503000000004</v>
          </cell>
          <cell r="K442">
            <v>27918.429</v>
          </cell>
          <cell r="L442">
            <v>30592.188999999998</v>
          </cell>
          <cell r="M442">
            <v>32751.506000000023</v>
          </cell>
          <cell r="N442">
            <v>0</v>
          </cell>
        </row>
        <row r="443">
          <cell r="C443">
            <v>-2585.6869999999999</v>
          </cell>
          <cell r="D443">
            <v>-3191.1819999999998</v>
          </cell>
          <cell r="E443">
            <v>-4692.5050000000001</v>
          </cell>
          <cell r="F443">
            <v>0</v>
          </cell>
          <cell r="G443">
            <v>0</v>
          </cell>
          <cell r="H443">
            <v>-11541</v>
          </cell>
          <cell r="I443">
            <v>-13457.406999999999</v>
          </cell>
          <cell r="J443">
            <v>-13756.273999999999</v>
          </cell>
          <cell r="K443">
            <v>-15281.68</v>
          </cell>
          <cell r="L443">
            <v>-15637.648999999999</v>
          </cell>
          <cell r="M443">
            <v>-19029.423999999999</v>
          </cell>
          <cell r="N443">
            <v>0</v>
          </cell>
        </row>
        <row r="444">
          <cell r="C444">
            <v>0</v>
          </cell>
          <cell r="D444">
            <v>0</v>
          </cell>
        </row>
        <row r="445">
          <cell r="C445">
            <v>-5.7380000000000004</v>
          </cell>
          <cell r="D445">
            <v>-25.407</v>
          </cell>
          <cell r="E445">
            <v>-109.173</v>
          </cell>
          <cell r="F445">
            <v>-188.12599999999998</v>
          </cell>
          <cell r="G445">
            <v>-437.50899999999996</v>
          </cell>
          <cell r="H445">
            <v>-577.85500000000002</v>
          </cell>
          <cell r="I445">
            <v>-680.86900000000003</v>
          </cell>
          <cell r="J445">
            <v>-701.47400000000005</v>
          </cell>
          <cell r="K445">
            <v>-751.60700000000008</v>
          </cell>
          <cell r="L445">
            <v>-776.60700000000008</v>
          </cell>
          <cell r="M445">
            <v>-909.64299999999992</v>
          </cell>
          <cell r="N445">
            <v>0</v>
          </cell>
        </row>
        <row r="447">
          <cell r="C447">
            <v>0</v>
          </cell>
          <cell r="D447">
            <v>0</v>
          </cell>
          <cell r="E447">
            <v>0</v>
          </cell>
          <cell r="F447">
            <v>0</v>
          </cell>
          <cell r="G447">
            <v>0</v>
          </cell>
          <cell r="H447">
            <v>0</v>
          </cell>
          <cell r="I447">
            <v>0</v>
          </cell>
          <cell r="J447">
            <v>0</v>
          </cell>
          <cell r="K447">
            <v>0</v>
          </cell>
          <cell r="L447">
            <v>-1000</v>
          </cell>
          <cell r="M447">
            <v>1150.338</v>
          </cell>
          <cell r="N447">
            <v>0</v>
          </cell>
        </row>
        <row r="448">
          <cell r="C448">
            <v>0</v>
          </cell>
          <cell r="D448">
            <v>0</v>
          </cell>
          <cell r="E448">
            <v>0</v>
          </cell>
          <cell r="F448">
            <v>0</v>
          </cell>
          <cell r="G448">
            <v>0</v>
          </cell>
          <cell r="H448">
            <v>0</v>
          </cell>
          <cell r="I448">
            <v>0</v>
          </cell>
          <cell r="J448">
            <v>0</v>
          </cell>
          <cell r="K448">
            <v>0</v>
          </cell>
          <cell r="L448">
            <v>-488.08</v>
          </cell>
          <cell r="M448">
            <v>-488.08</v>
          </cell>
          <cell r="N448">
            <v>0</v>
          </cell>
        </row>
        <row r="449">
          <cell r="C449">
            <v>447.99900000000071</v>
          </cell>
          <cell r="D449">
            <v>2850.1679999999997</v>
          </cell>
          <cell r="E449">
            <v>3993.8240000000005</v>
          </cell>
          <cell r="F449">
            <v>11552.082999999999</v>
          </cell>
          <cell r="G449">
            <v>14584.630999999999</v>
          </cell>
          <cell r="H449">
            <v>5954.4129999999968</v>
          </cell>
          <cell r="I449">
            <v>7528.9780000000083</v>
          </cell>
          <cell r="J449">
            <v>10744.755000000005</v>
          </cell>
          <cell r="K449">
            <v>11885.142</v>
          </cell>
          <cell r="L449">
            <v>12689.852999999997</v>
          </cell>
          <cell r="M449">
            <v>13474.697000000024</v>
          </cell>
          <cell r="N449">
            <v>0</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447.99900000000071</v>
          </cell>
          <cell r="D451">
            <v>2850.1679999999997</v>
          </cell>
          <cell r="E451">
            <v>3993.8240000000005</v>
          </cell>
          <cell r="F451">
            <v>11552.082999999999</v>
          </cell>
          <cell r="G451">
            <v>14584.630999999999</v>
          </cell>
          <cell r="H451">
            <v>5954.4129999999968</v>
          </cell>
          <cell r="I451">
            <v>7528.9780000000083</v>
          </cell>
          <cell r="J451">
            <v>10744.755000000005</v>
          </cell>
          <cell r="K451">
            <v>11885.142</v>
          </cell>
          <cell r="L451">
            <v>12689.852999999997</v>
          </cell>
          <cell r="M451">
            <v>13474.697000000024</v>
          </cell>
          <cell r="N451">
            <v>0</v>
          </cell>
        </row>
        <row r="452">
          <cell r="D452">
            <v>0</v>
          </cell>
          <cell r="E452">
            <v>0</v>
          </cell>
          <cell r="F452">
            <v>0</v>
          </cell>
          <cell r="G452">
            <v>0</v>
          </cell>
          <cell r="H452">
            <v>0</v>
          </cell>
          <cell r="I452">
            <v>0</v>
          </cell>
          <cell r="J452">
            <v>0</v>
          </cell>
          <cell r="K452">
            <v>0</v>
          </cell>
          <cell r="L452">
            <v>0</v>
          </cell>
          <cell r="M452">
            <v>0</v>
          </cell>
          <cell r="N452">
            <v>0</v>
          </cell>
        </row>
        <row r="453">
          <cell r="C453">
            <v>-35789</v>
          </cell>
          <cell r="D453">
            <v>-35789</v>
          </cell>
          <cell r="E453">
            <v>-35789</v>
          </cell>
          <cell r="F453">
            <v>-35789</v>
          </cell>
          <cell r="G453">
            <v>-35789</v>
          </cell>
          <cell r="H453">
            <v>-35789</v>
          </cell>
          <cell r="I453">
            <v>-35789</v>
          </cell>
          <cell r="J453">
            <v>4395</v>
          </cell>
          <cell r="K453">
            <v>4395</v>
          </cell>
          <cell r="L453">
            <v>4909</v>
          </cell>
          <cell r="M453">
            <v>2785</v>
          </cell>
          <cell r="N453">
            <v>0</v>
          </cell>
        </row>
        <row r="456">
          <cell r="C456">
            <v>-35341.000999999997</v>
          </cell>
          <cell r="D456">
            <v>-32938.832000000002</v>
          </cell>
          <cell r="E456">
            <v>-31795.175999999999</v>
          </cell>
          <cell r="F456">
            <v>-24236.917000000001</v>
          </cell>
          <cell r="G456">
            <v>-21204.368999999999</v>
          </cell>
          <cell r="H456">
            <v>-29834.587000000003</v>
          </cell>
          <cell r="I456">
            <v>-28260.02199999999</v>
          </cell>
          <cell r="J456">
            <v>15139.755000000005</v>
          </cell>
          <cell r="K456">
            <v>16280.142</v>
          </cell>
          <cell r="L456">
            <v>17598.852999999996</v>
          </cell>
          <cell r="M456">
            <v>16259.697000000024</v>
          </cell>
          <cell r="N456">
            <v>0</v>
          </cell>
        </row>
        <row r="459">
          <cell r="J459">
            <v>44454</v>
          </cell>
          <cell r="K459">
            <v>44260</v>
          </cell>
          <cell r="L459">
            <v>48753</v>
          </cell>
          <cell r="M459">
            <v>45648</v>
          </cell>
        </row>
        <row r="462">
          <cell r="C462">
            <v>0</v>
          </cell>
          <cell r="D462">
            <v>0</v>
          </cell>
          <cell r="E462">
            <v>0</v>
          </cell>
          <cell r="F462">
            <v>0</v>
          </cell>
          <cell r="G462">
            <v>0</v>
          </cell>
          <cell r="H462">
            <v>0</v>
          </cell>
          <cell r="I462">
            <v>0</v>
          </cell>
          <cell r="J462">
            <v>44454</v>
          </cell>
          <cell r="K462">
            <v>44260</v>
          </cell>
          <cell r="L462">
            <v>48753</v>
          </cell>
          <cell r="M462">
            <v>45648</v>
          </cell>
          <cell r="N462">
            <v>0</v>
          </cell>
        </row>
        <row r="463">
          <cell r="J463">
            <v>7703</v>
          </cell>
          <cell r="K463">
            <v>7844</v>
          </cell>
          <cell r="L463">
            <v>10560</v>
          </cell>
          <cell r="M463">
            <v>13291</v>
          </cell>
        </row>
        <row r="466">
          <cell r="J466">
            <v>7772</v>
          </cell>
          <cell r="K466">
            <v>11450</v>
          </cell>
          <cell r="L466">
            <v>13729</v>
          </cell>
          <cell r="M466">
            <v>13920</v>
          </cell>
        </row>
        <row r="468">
          <cell r="J468">
            <v>3566</v>
          </cell>
          <cell r="K468">
            <v>5437</v>
          </cell>
          <cell r="L468">
            <v>2794</v>
          </cell>
          <cell r="M468">
            <v>6123</v>
          </cell>
        </row>
        <row r="469">
          <cell r="C469">
            <v>0</v>
          </cell>
          <cell r="D469">
            <v>0</v>
          </cell>
          <cell r="E469">
            <v>0</v>
          </cell>
          <cell r="F469">
            <v>0</v>
          </cell>
          <cell r="G469">
            <v>0</v>
          </cell>
          <cell r="H469">
            <v>0</v>
          </cell>
          <cell r="I469">
            <v>0</v>
          </cell>
          <cell r="J469">
            <v>19041</v>
          </cell>
          <cell r="K469">
            <v>24731</v>
          </cell>
          <cell r="L469">
            <v>27083</v>
          </cell>
          <cell r="M469">
            <v>33334</v>
          </cell>
          <cell r="N469">
            <v>0</v>
          </cell>
        </row>
        <row r="470">
          <cell r="C470">
            <v>0</v>
          </cell>
          <cell r="D470">
            <v>0</v>
          </cell>
          <cell r="E470">
            <v>0</v>
          </cell>
          <cell r="F470">
            <v>0</v>
          </cell>
          <cell r="G470">
            <v>0</v>
          </cell>
          <cell r="H470">
            <v>0</v>
          </cell>
          <cell r="I470">
            <v>0</v>
          </cell>
          <cell r="J470">
            <v>63495</v>
          </cell>
          <cell r="K470">
            <v>68991</v>
          </cell>
          <cell r="L470">
            <v>75836</v>
          </cell>
          <cell r="M470">
            <v>78982</v>
          </cell>
          <cell r="N470">
            <v>0</v>
          </cell>
        </row>
        <row r="471">
          <cell r="J471">
            <v>29731</v>
          </cell>
          <cell r="K471">
            <v>29731</v>
          </cell>
          <cell r="L471">
            <v>29731</v>
          </cell>
          <cell r="M471">
            <v>27472</v>
          </cell>
        </row>
        <row r="472">
          <cell r="J472">
            <v>10453</v>
          </cell>
          <cell r="K472">
            <v>10453</v>
          </cell>
          <cell r="L472">
            <v>10967</v>
          </cell>
          <cell r="M472">
            <v>11102</v>
          </cell>
        </row>
        <row r="473">
          <cell r="C473">
            <v>2278.6860000000006</v>
          </cell>
          <cell r="D473">
            <v>4531.3499999999995</v>
          </cell>
          <cell r="E473">
            <v>6421.3290000000006</v>
          </cell>
          <cell r="F473">
            <v>8532.0829999999987</v>
          </cell>
          <cell r="G473">
            <v>10809.630999999999</v>
          </cell>
          <cell r="H473">
            <v>12965.412999999997</v>
          </cell>
          <cell r="I473">
            <v>15701.385000000007</v>
          </cell>
          <cell r="J473">
            <v>18461.029000000006</v>
          </cell>
          <cell r="K473">
            <v>20371.822</v>
          </cell>
          <cell r="L473">
            <v>25627.501999999997</v>
          </cell>
          <cell r="M473">
            <v>29504.121000000021</v>
          </cell>
          <cell r="N473">
            <v>0</v>
          </cell>
        </row>
        <row r="474">
          <cell r="C474">
            <v>2278.6860000000006</v>
          </cell>
          <cell r="D474">
            <v>4531.3499999999995</v>
          </cell>
          <cell r="E474">
            <v>6421.3290000000006</v>
          </cell>
          <cell r="F474">
            <v>8532.0829999999987</v>
          </cell>
          <cell r="G474">
            <v>10809.630999999999</v>
          </cell>
          <cell r="H474">
            <v>12965.412999999997</v>
          </cell>
          <cell r="I474">
            <v>15701.385000000007</v>
          </cell>
          <cell r="J474">
            <v>58645.02900000001</v>
          </cell>
          <cell r="K474">
            <v>60555.822</v>
          </cell>
          <cell r="L474">
            <v>66325.501999999993</v>
          </cell>
          <cell r="M474">
            <v>68078.121000000014</v>
          </cell>
          <cell r="N474">
            <v>0</v>
          </cell>
        </row>
        <row r="478">
          <cell r="J478">
            <v>2642</v>
          </cell>
          <cell r="K478">
            <v>8435</v>
          </cell>
          <cell r="L478">
            <v>9511</v>
          </cell>
          <cell r="M478">
            <v>8554</v>
          </cell>
        </row>
        <row r="479">
          <cell r="J479">
            <v>2208</v>
          </cell>
          <cell r="M479">
            <v>2350</v>
          </cell>
        </row>
        <row r="480">
          <cell r="C480">
            <v>2278.6860000000006</v>
          </cell>
          <cell r="D480">
            <v>4531.3499999999995</v>
          </cell>
          <cell r="E480">
            <v>6421.3290000000006</v>
          </cell>
          <cell r="F480">
            <v>8532.0829999999987</v>
          </cell>
          <cell r="G480">
            <v>10809.630999999999</v>
          </cell>
          <cell r="H480">
            <v>12965.412999999997</v>
          </cell>
          <cell r="I480">
            <v>15701.385000000007</v>
          </cell>
          <cell r="J480">
            <v>63495.02900000001</v>
          </cell>
          <cell r="K480">
            <v>68990.822</v>
          </cell>
          <cell r="L480">
            <v>75836.501999999993</v>
          </cell>
          <cell r="M480">
            <v>78982.121000000014</v>
          </cell>
          <cell r="N480">
            <v>0</v>
          </cell>
        </row>
        <row r="481">
          <cell r="C481">
            <v>-2278.6860000000006</v>
          </cell>
          <cell r="D481">
            <v>-4531.3499999999995</v>
          </cell>
          <cell r="E481">
            <v>-6421.3290000000006</v>
          </cell>
          <cell r="F481">
            <v>-8532.0829999999987</v>
          </cell>
          <cell r="G481">
            <v>-10809.630999999999</v>
          </cell>
          <cell r="H481">
            <v>-12965.412999999997</v>
          </cell>
          <cell r="I481">
            <v>-15701.385000000007</v>
          </cell>
          <cell r="J481">
            <v>-2.9000000009546056E-2</v>
          </cell>
          <cell r="K481">
            <v>0.17799999999988358</v>
          </cell>
          <cell r="L481">
            <v>-0.5019999999931315</v>
          </cell>
          <cell r="M481">
            <v>-0.12100000001373701</v>
          </cell>
          <cell r="N481">
            <v>0</v>
          </cell>
        </row>
        <row r="483">
          <cell r="C483">
            <v>0</v>
          </cell>
          <cell r="D483">
            <v>0</v>
          </cell>
          <cell r="E483">
            <v>0</v>
          </cell>
          <cell r="F483">
            <v>0</v>
          </cell>
          <cell r="G483">
            <v>0</v>
          </cell>
          <cell r="H483">
            <v>0</v>
          </cell>
          <cell r="I483">
            <v>0</v>
          </cell>
          <cell r="J483">
            <v>14191</v>
          </cell>
          <cell r="K483">
            <v>16296</v>
          </cell>
          <cell r="L483">
            <v>17572</v>
          </cell>
          <cell r="M483">
            <v>22430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19.976491894638659</v>
          </cell>
          <cell r="K485">
            <v>25.787341590837997</v>
          </cell>
          <cell r="L485">
            <v>27.373307594598035</v>
          </cell>
          <cell r="M485">
            <v>25.345097844762364</v>
          </cell>
          <cell r="N485">
            <v>0</v>
          </cell>
        </row>
        <row r="491">
          <cell r="C491">
            <v>0</v>
          </cell>
          <cell r="D491">
            <v>0</v>
          </cell>
          <cell r="E491">
            <v>0</v>
          </cell>
          <cell r="F491">
            <v>0</v>
          </cell>
          <cell r="G491">
            <v>0</v>
          </cell>
          <cell r="H491">
            <v>0</v>
          </cell>
          <cell r="I491">
            <v>0</v>
          </cell>
          <cell r="J491">
            <v>0</v>
          </cell>
          <cell r="K491">
            <v>0</v>
          </cell>
          <cell r="L491">
            <v>0</v>
          </cell>
          <cell r="M491">
            <v>0</v>
          </cell>
          <cell r="N491">
            <v>0</v>
          </cell>
        </row>
        <row r="494">
          <cell r="C494">
            <v>4.13626</v>
          </cell>
          <cell r="D494">
            <v>4.1338600000000003</v>
          </cell>
          <cell r="E494">
            <v>4.133756244839347</v>
          </cell>
          <cell r="F494">
            <v>4.1400242985484894</v>
          </cell>
          <cell r="G494">
            <v>4.1666405241842375</v>
          </cell>
          <cell r="H494">
            <v>4.1701460994335369</v>
          </cell>
          <cell r="I494">
            <v>4.1737468057492118</v>
          </cell>
          <cell r="J494">
            <v>4.1670927899345109</v>
          </cell>
          <cell r="K494">
            <v>4.1596851972621964</v>
          </cell>
          <cell r="L494">
            <v>4.1461382372287252</v>
          </cell>
          <cell r="M494">
            <v>4.1443333861337095</v>
          </cell>
          <cell r="N494">
            <v>0</v>
          </cell>
        </row>
        <row r="495">
          <cell r="C495">
            <v>4.13626</v>
          </cell>
          <cell r="D495">
            <v>4.1314599999999997</v>
          </cell>
          <cell r="E495">
            <v>4.1335487345180395</v>
          </cell>
          <cell r="F495">
            <v>4.1588284596759166</v>
          </cell>
          <cell r="G495">
            <v>4.2731054267272297</v>
          </cell>
          <cell r="H495">
            <v>4.1876739756800321</v>
          </cell>
          <cell r="I495">
            <v>4.1953510436432637</v>
          </cell>
          <cell r="J495">
            <v>4.1205146792316061</v>
          </cell>
          <cell r="K495">
            <v>4.1004244558836813</v>
          </cell>
          <cell r="L495">
            <v>4.0242155969274833</v>
          </cell>
          <cell r="M495">
            <v>4.1262848751835532</v>
          </cell>
        </row>
        <row r="496">
          <cell r="C496">
            <v>8.3219999999999992</v>
          </cell>
          <cell r="D496">
            <v>8.3326999999999991</v>
          </cell>
          <cell r="E496">
            <v>8.3696666666666655</v>
          </cell>
          <cell r="F496">
            <v>8.5101249999999986</v>
          </cell>
          <cell r="G496">
            <v>8.5955399999999997</v>
          </cell>
          <cell r="H496">
            <v>8.592133333333333</v>
          </cell>
          <cell r="I496">
            <v>8.6280857142857137</v>
          </cell>
          <cell r="J496">
            <v>8.6864249999999998</v>
          </cell>
          <cell r="K496">
            <v>8.7302444444444447</v>
          </cell>
          <cell r="L496">
            <v>8.7845199999999988</v>
          </cell>
          <cell r="M496">
            <v>8.8304727272727277</v>
          </cell>
          <cell r="N496">
            <v>0</v>
          </cell>
        </row>
        <row r="497">
          <cell r="C497">
            <v>8.3219999999999992</v>
          </cell>
          <cell r="D497">
            <v>8.3434000000000008</v>
          </cell>
          <cell r="E497">
            <v>8.4436</v>
          </cell>
          <cell r="F497">
            <v>8.9314999999999998</v>
          </cell>
          <cell r="G497">
            <v>8.9372000000000007</v>
          </cell>
          <cell r="H497">
            <v>8.5751000000000008</v>
          </cell>
          <cell r="I497">
            <v>8.8437999999999999</v>
          </cell>
          <cell r="J497">
            <v>9.0947999999999993</v>
          </cell>
          <cell r="K497">
            <v>9.0808</v>
          </cell>
          <cell r="L497">
            <v>9.2729999999999997</v>
          </cell>
          <cell r="M497">
            <v>9.2899999999999991</v>
          </cell>
        </row>
        <row r="504">
          <cell r="C504">
            <v>0</v>
          </cell>
          <cell r="D504">
            <v>0</v>
          </cell>
          <cell r="E504">
            <v>0</v>
          </cell>
          <cell r="F504">
            <v>0</v>
          </cell>
          <cell r="G504">
            <v>0</v>
          </cell>
          <cell r="H504">
            <v>0</v>
          </cell>
          <cell r="I504">
            <v>0</v>
          </cell>
          <cell r="J504">
            <v>0</v>
          </cell>
          <cell r="K504">
            <v>0</v>
          </cell>
          <cell r="L504">
            <v>0</v>
          </cell>
          <cell r="M504">
            <v>0</v>
          </cell>
          <cell r="N504">
            <v>0</v>
          </cell>
        </row>
        <row r="506">
          <cell r="C506">
            <v>0</v>
          </cell>
          <cell r="D506">
            <v>0</v>
          </cell>
          <cell r="E506">
            <v>0</v>
          </cell>
          <cell r="F506">
            <v>0</v>
          </cell>
          <cell r="G506">
            <v>0</v>
          </cell>
          <cell r="H506">
            <v>0</v>
          </cell>
          <cell r="I506">
            <v>0</v>
          </cell>
          <cell r="J506">
            <v>0</v>
          </cell>
          <cell r="K506">
            <v>0</v>
          </cell>
          <cell r="L506">
            <v>0</v>
          </cell>
          <cell r="M506">
            <v>0</v>
          </cell>
          <cell r="N506">
            <v>0</v>
          </cell>
        </row>
        <row r="508">
          <cell r="C508">
            <v>0</v>
          </cell>
          <cell r="D508">
            <v>0</v>
          </cell>
          <cell r="E508">
            <v>0</v>
          </cell>
          <cell r="F508">
            <v>0</v>
          </cell>
          <cell r="G508">
            <v>0</v>
          </cell>
          <cell r="H508">
            <v>0</v>
          </cell>
          <cell r="I508">
            <v>0</v>
          </cell>
          <cell r="J508">
            <v>0</v>
          </cell>
          <cell r="K508">
            <v>0</v>
          </cell>
          <cell r="L508">
            <v>0</v>
          </cell>
          <cell r="M508">
            <v>0</v>
          </cell>
          <cell r="N508">
            <v>0</v>
          </cell>
        </row>
        <row r="513">
          <cell r="C513">
            <v>0</v>
          </cell>
          <cell r="D513">
            <v>0</v>
          </cell>
          <cell r="E513">
            <v>0</v>
          </cell>
          <cell r="F513">
            <v>0</v>
          </cell>
          <cell r="G513">
            <v>0</v>
          </cell>
          <cell r="H513">
            <v>0</v>
          </cell>
          <cell r="I513">
            <v>0</v>
          </cell>
          <cell r="J513">
            <v>0</v>
          </cell>
          <cell r="K513">
            <v>0</v>
          </cell>
          <cell r="L513">
            <v>0</v>
          </cell>
          <cell r="M513">
            <v>0</v>
          </cell>
          <cell r="N513">
            <v>0</v>
          </cell>
        </row>
        <row r="515">
          <cell r="C515">
            <v>0</v>
          </cell>
          <cell r="D515">
            <v>0</v>
          </cell>
          <cell r="E515">
            <v>0</v>
          </cell>
          <cell r="F515">
            <v>0</v>
          </cell>
          <cell r="G515">
            <v>0</v>
          </cell>
          <cell r="H515">
            <v>0</v>
          </cell>
          <cell r="I515">
            <v>0</v>
          </cell>
          <cell r="J515">
            <v>0</v>
          </cell>
          <cell r="K515">
            <v>0</v>
          </cell>
          <cell r="L515">
            <v>0</v>
          </cell>
          <cell r="M515">
            <v>0</v>
          </cell>
          <cell r="N515">
            <v>0</v>
          </cell>
        </row>
        <row r="517">
          <cell r="C517">
            <v>0</v>
          </cell>
          <cell r="D517">
            <v>0</v>
          </cell>
          <cell r="E517">
            <v>0</v>
          </cell>
          <cell r="F517">
            <v>0</v>
          </cell>
          <cell r="G517">
            <v>0</v>
          </cell>
          <cell r="H517">
            <v>0</v>
          </cell>
          <cell r="I517">
            <v>0</v>
          </cell>
          <cell r="J517">
            <v>0</v>
          </cell>
          <cell r="K517">
            <v>0</v>
          </cell>
          <cell r="L517">
            <v>0</v>
          </cell>
          <cell r="M517">
            <v>0</v>
          </cell>
          <cell r="N517">
            <v>0</v>
          </cell>
        </row>
        <row r="522">
          <cell r="C522">
            <v>0</v>
          </cell>
          <cell r="D522">
            <v>0</v>
          </cell>
          <cell r="E522">
            <v>0</v>
          </cell>
          <cell r="F522">
            <v>0</v>
          </cell>
          <cell r="G522">
            <v>0</v>
          </cell>
          <cell r="H522">
            <v>0</v>
          </cell>
          <cell r="I522">
            <v>0</v>
          </cell>
          <cell r="J522">
            <v>0</v>
          </cell>
          <cell r="K522">
            <v>0</v>
          </cell>
          <cell r="L522">
            <v>0</v>
          </cell>
          <cell r="M522">
            <v>0</v>
          </cell>
          <cell r="N522">
            <v>0</v>
          </cell>
        </row>
        <row r="524">
          <cell r="C524">
            <v>0</v>
          </cell>
          <cell r="D524">
            <v>0</v>
          </cell>
          <cell r="E524">
            <v>0</v>
          </cell>
          <cell r="F524">
            <v>0</v>
          </cell>
          <cell r="G524">
            <v>0</v>
          </cell>
          <cell r="H524">
            <v>0</v>
          </cell>
          <cell r="I524">
            <v>0</v>
          </cell>
          <cell r="J524">
            <v>0</v>
          </cell>
          <cell r="K524">
            <v>0</v>
          </cell>
          <cell r="L524">
            <v>0</v>
          </cell>
          <cell r="M524">
            <v>0</v>
          </cell>
          <cell r="N524">
            <v>0</v>
          </cell>
        </row>
        <row r="526">
          <cell r="C526">
            <v>0</v>
          </cell>
          <cell r="D526">
            <v>0</v>
          </cell>
          <cell r="E526">
            <v>0</v>
          </cell>
          <cell r="F526">
            <v>0</v>
          </cell>
          <cell r="G526">
            <v>0</v>
          </cell>
          <cell r="H526">
            <v>0</v>
          </cell>
          <cell r="I526">
            <v>0</v>
          </cell>
          <cell r="J526">
            <v>0</v>
          </cell>
          <cell r="K526">
            <v>0</v>
          </cell>
          <cell r="L526">
            <v>0</v>
          </cell>
          <cell r="M526">
            <v>0</v>
          </cell>
          <cell r="N526">
            <v>0</v>
          </cell>
        </row>
        <row r="531">
          <cell r="C531">
            <v>0</v>
          </cell>
          <cell r="D531">
            <v>0</v>
          </cell>
          <cell r="E531">
            <v>0</v>
          </cell>
          <cell r="F531">
            <v>0</v>
          </cell>
          <cell r="G531">
            <v>0</v>
          </cell>
          <cell r="H531">
            <v>0</v>
          </cell>
          <cell r="I531">
            <v>0</v>
          </cell>
          <cell r="J531">
            <v>0</v>
          </cell>
          <cell r="K531">
            <v>0</v>
          </cell>
          <cell r="L531">
            <v>0</v>
          </cell>
          <cell r="M531">
            <v>0</v>
          </cell>
          <cell r="N531">
            <v>0</v>
          </cell>
        </row>
        <row r="533">
          <cell r="C533">
            <v>0</v>
          </cell>
          <cell r="D533">
            <v>0</v>
          </cell>
          <cell r="E533">
            <v>0</v>
          </cell>
          <cell r="F533">
            <v>0</v>
          </cell>
          <cell r="G533">
            <v>0</v>
          </cell>
          <cell r="H533">
            <v>0</v>
          </cell>
          <cell r="I533">
            <v>0</v>
          </cell>
          <cell r="J533">
            <v>0</v>
          </cell>
          <cell r="K533">
            <v>0</v>
          </cell>
          <cell r="L533">
            <v>0</v>
          </cell>
          <cell r="M533">
            <v>0</v>
          </cell>
          <cell r="N533">
            <v>0</v>
          </cell>
        </row>
        <row r="535">
          <cell r="C535">
            <v>0</v>
          </cell>
          <cell r="D535">
            <v>0</v>
          </cell>
          <cell r="E535">
            <v>0</v>
          </cell>
          <cell r="F535">
            <v>0</v>
          </cell>
          <cell r="G535">
            <v>0</v>
          </cell>
          <cell r="H535">
            <v>0</v>
          </cell>
          <cell r="I535">
            <v>0</v>
          </cell>
          <cell r="J535">
            <v>0</v>
          </cell>
          <cell r="K535">
            <v>0</v>
          </cell>
          <cell r="L535">
            <v>0</v>
          </cell>
          <cell r="M535">
            <v>0</v>
          </cell>
          <cell r="N535">
            <v>0</v>
          </cell>
        </row>
        <row r="540">
          <cell r="C540">
            <v>0</v>
          </cell>
          <cell r="D540">
            <v>0</v>
          </cell>
          <cell r="E540">
            <v>0</v>
          </cell>
          <cell r="F540">
            <v>0</v>
          </cell>
          <cell r="G540">
            <v>0</v>
          </cell>
          <cell r="H540">
            <v>0</v>
          </cell>
          <cell r="I540">
            <v>0</v>
          </cell>
          <cell r="J540">
            <v>0</v>
          </cell>
          <cell r="K540">
            <v>0</v>
          </cell>
          <cell r="L540">
            <v>0</v>
          </cell>
          <cell r="M540">
            <v>0</v>
          </cell>
          <cell r="N540">
            <v>0</v>
          </cell>
        </row>
        <row r="542">
          <cell r="C542">
            <v>0</v>
          </cell>
          <cell r="D542">
            <v>0</v>
          </cell>
          <cell r="E542">
            <v>0</v>
          </cell>
          <cell r="F542">
            <v>0</v>
          </cell>
          <cell r="G542">
            <v>0</v>
          </cell>
          <cell r="H542">
            <v>0</v>
          </cell>
          <cell r="I542">
            <v>0</v>
          </cell>
          <cell r="J542">
            <v>0</v>
          </cell>
          <cell r="K542">
            <v>0</v>
          </cell>
          <cell r="L542">
            <v>0</v>
          </cell>
          <cell r="M542">
            <v>0</v>
          </cell>
          <cell r="N542">
            <v>0</v>
          </cell>
        </row>
        <row r="544">
          <cell r="C544">
            <v>0</v>
          </cell>
          <cell r="D544">
            <v>0</v>
          </cell>
          <cell r="E544">
            <v>0</v>
          </cell>
          <cell r="F544">
            <v>0</v>
          </cell>
          <cell r="G544">
            <v>0</v>
          </cell>
          <cell r="H544">
            <v>0</v>
          </cell>
          <cell r="I544">
            <v>0</v>
          </cell>
          <cell r="J544">
            <v>0</v>
          </cell>
          <cell r="K544">
            <v>0</v>
          </cell>
          <cell r="L544">
            <v>0</v>
          </cell>
          <cell r="M544">
            <v>0</v>
          </cell>
          <cell r="N544">
            <v>0</v>
          </cell>
        </row>
        <row r="547">
          <cell r="C547">
            <v>0</v>
          </cell>
          <cell r="D547">
            <v>151</v>
          </cell>
          <cell r="E547">
            <v>190</v>
          </cell>
          <cell r="F547">
            <v>999</v>
          </cell>
          <cell r="G547">
            <v>2606</v>
          </cell>
          <cell r="H547">
            <v>3029</v>
          </cell>
          <cell r="I547">
            <v>2904</v>
          </cell>
          <cell r="J547">
            <v>4079</v>
          </cell>
          <cell r="K547">
            <v>4055</v>
          </cell>
          <cell r="L547">
            <v>5202</v>
          </cell>
          <cell r="M547">
            <v>5090</v>
          </cell>
          <cell r="N547">
            <v>6066</v>
          </cell>
        </row>
        <row r="548">
          <cell r="C548">
            <v>35255</v>
          </cell>
          <cell r="D548">
            <v>36803.5</v>
          </cell>
          <cell r="E548">
            <v>38616.5</v>
          </cell>
          <cell r="F548">
            <v>40347.5</v>
          </cell>
          <cell r="G548">
            <v>41219.5</v>
          </cell>
          <cell r="H548">
            <v>42536</v>
          </cell>
          <cell r="I548">
            <v>45318</v>
          </cell>
          <cell r="J548">
            <v>47157</v>
          </cell>
          <cell r="K548">
            <v>48900</v>
          </cell>
          <cell r="L548">
            <v>51332</v>
          </cell>
          <cell r="M548">
            <v>53295.5</v>
          </cell>
          <cell r="N548">
            <v>55578</v>
          </cell>
        </row>
        <row r="549">
          <cell r="C549">
            <v>35255</v>
          </cell>
          <cell r="D549">
            <v>36029.25</v>
          </cell>
          <cell r="E549">
            <v>36891.666666666664</v>
          </cell>
          <cell r="F549">
            <v>37755.625</v>
          </cell>
          <cell r="G549">
            <v>38448.400000000001</v>
          </cell>
          <cell r="H549">
            <v>39129.666666666664</v>
          </cell>
          <cell r="I549">
            <v>40013.714285714283</v>
          </cell>
          <cell r="J549">
            <v>40906.625</v>
          </cell>
          <cell r="K549">
            <v>41794.777777777781</v>
          </cell>
          <cell r="L549">
            <v>42748.5</v>
          </cell>
          <cell r="M549">
            <v>43707.318181818184</v>
          </cell>
          <cell r="N549">
            <v>44696.541666666664</v>
          </cell>
        </row>
      </sheetData>
      <sheetData sheetId="6" refreshError="1">
        <row r="1">
          <cell r="C1">
            <v>1</v>
          </cell>
          <cell r="D1">
            <v>2</v>
          </cell>
          <cell r="E1">
            <v>3</v>
          </cell>
          <cell r="F1">
            <v>4</v>
          </cell>
          <cell r="G1">
            <v>5</v>
          </cell>
          <cell r="H1">
            <v>6</v>
          </cell>
          <cell r="I1">
            <v>7</v>
          </cell>
          <cell r="J1">
            <v>8</v>
          </cell>
          <cell r="K1">
            <v>9</v>
          </cell>
          <cell r="L1">
            <v>10</v>
          </cell>
          <cell r="M1">
            <v>11</v>
          </cell>
          <cell r="N1">
            <v>12</v>
          </cell>
        </row>
        <row r="2">
          <cell r="C2" t="str">
            <v>---------------------------------------------------------- BUDGET - Monthly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7">
          <cell r="C7" t="str">
            <v>Lines 9,19-23 --&gt; input YTD</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3730</v>
          </cell>
          <cell r="D9">
            <v>2500</v>
          </cell>
          <cell r="E9">
            <v>1820</v>
          </cell>
          <cell r="F9">
            <v>1365</v>
          </cell>
          <cell r="G9">
            <v>1365</v>
          </cell>
          <cell r="H9">
            <v>1410</v>
          </cell>
          <cell r="I9">
            <v>1800</v>
          </cell>
          <cell r="J9">
            <v>2000</v>
          </cell>
          <cell r="K9">
            <v>2000</v>
          </cell>
          <cell r="L9">
            <v>3000</v>
          </cell>
          <cell r="M9">
            <v>3500</v>
          </cell>
          <cell r="N9">
            <v>4000</v>
          </cell>
        </row>
        <row r="10">
          <cell r="C10">
            <v>5.6429652042360064E-3</v>
          </cell>
          <cell r="D10">
            <v>3.7821482602118004E-3</v>
          </cell>
          <cell r="E10">
            <v>2.7534039334341908E-3</v>
          </cell>
          <cell r="F10">
            <v>2.0650529500756431E-3</v>
          </cell>
          <cell r="G10">
            <v>2.0650529500756431E-3</v>
          </cell>
          <cell r="H10">
            <v>2.1331316187594555E-3</v>
          </cell>
          <cell r="I10">
            <v>2.7231467473524964E-3</v>
          </cell>
          <cell r="J10">
            <v>3.0257186081694403E-3</v>
          </cell>
          <cell r="K10">
            <v>3.0257186081694403E-3</v>
          </cell>
          <cell r="L10">
            <v>4.5385779122541605E-3</v>
          </cell>
          <cell r="M10">
            <v>5.2950075642965201E-3</v>
          </cell>
          <cell r="N10">
            <v>6.0514372163388806E-3</v>
          </cell>
        </row>
        <row r="11">
          <cell r="C11">
            <v>2730</v>
          </cell>
          <cell r="D11">
            <v>2500</v>
          </cell>
          <cell r="E11">
            <v>1820</v>
          </cell>
          <cell r="F11">
            <v>1365</v>
          </cell>
          <cell r="G11">
            <v>1365</v>
          </cell>
          <cell r="H11">
            <v>1410</v>
          </cell>
          <cell r="I11">
            <v>1800</v>
          </cell>
          <cell r="J11">
            <v>2000</v>
          </cell>
          <cell r="K11">
            <v>2000</v>
          </cell>
          <cell r="L11">
            <v>3000</v>
          </cell>
          <cell r="M11">
            <v>3500</v>
          </cell>
          <cell r="N11">
            <v>4000</v>
          </cell>
        </row>
        <row r="12">
          <cell r="C12">
            <v>0</v>
          </cell>
          <cell r="D12">
            <v>0</v>
          </cell>
          <cell r="E12">
            <v>0</v>
          </cell>
          <cell r="F12">
            <v>0</v>
          </cell>
          <cell r="G12">
            <v>0</v>
          </cell>
          <cell r="H12">
            <v>0</v>
          </cell>
          <cell r="I12">
            <v>0</v>
          </cell>
          <cell r="J12">
            <v>0</v>
          </cell>
          <cell r="K12">
            <v>0</v>
          </cell>
          <cell r="L12">
            <v>0</v>
          </cell>
          <cell r="M12">
            <v>0</v>
          </cell>
          <cell r="N12">
            <v>0</v>
          </cell>
        </row>
        <row r="13">
          <cell r="C13">
            <v>0</v>
          </cell>
          <cell r="D13">
            <v>0</v>
          </cell>
          <cell r="E13">
            <v>0</v>
          </cell>
          <cell r="F13">
            <v>0</v>
          </cell>
          <cell r="G13">
            <v>0</v>
          </cell>
          <cell r="H13">
            <v>0</v>
          </cell>
          <cell r="I13">
            <v>0</v>
          </cell>
          <cell r="J13">
            <v>0</v>
          </cell>
          <cell r="K13">
            <v>0</v>
          </cell>
          <cell r="L13">
            <v>0</v>
          </cell>
          <cell r="M13">
            <v>0</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0</v>
          </cell>
          <cell r="J18">
            <v>0</v>
          </cell>
          <cell r="K18">
            <v>0</v>
          </cell>
          <cell r="L18">
            <v>0</v>
          </cell>
          <cell r="M18">
            <v>0</v>
          </cell>
          <cell r="N18">
            <v>0</v>
          </cell>
        </row>
        <row r="19">
          <cell r="C19">
            <v>0</v>
          </cell>
          <cell r="D19">
            <v>0</v>
          </cell>
          <cell r="E19">
            <v>0</v>
          </cell>
          <cell r="F19">
            <v>0</v>
          </cell>
          <cell r="G19">
            <v>0</v>
          </cell>
          <cell r="H19">
            <v>0</v>
          </cell>
          <cell r="I19">
            <v>0</v>
          </cell>
          <cell r="J19">
            <v>0</v>
          </cell>
          <cell r="K19">
            <v>0</v>
          </cell>
          <cell r="L19">
            <v>0</v>
          </cell>
          <cell r="M19">
            <v>0</v>
          </cell>
          <cell r="N19">
            <v>0</v>
          </cell>
        </row>
        <row r="20">
          <cell r="C20">
            <v>0</v>
          </cell>
          <cell r="D20">
            <v>0</v>
          </cell>
          <cell r="E20">
            <v>0</v>
          </cell>
          <cell r="F20">
            <v>0</v>
          </cell>
          <cell r="G20">
            <v>0</v>
          </cell>
          <cell r="H20">
            <v>0</v>
          </cell>
          <cell r="I20">
            <v>0</v>
          </cell>
          <cell r="J20">
            <v>0</v>
          </cell>
          <cell r="K20">
            <v>0</v>
          </cell>
          <cell r="L20">
            <v>0</v>
          </cell>
          <cell r="M20">
            <v>0</v>
          </cell>
          <cell r="N20">
            <v>0</v>
          </cell>
        </row>
        <row r="21">
          <cell r="C21">
            <v>0</v>
          </cell>
          <cell r="D21">
            <v>0</v>
          </cell>
          <cell r="E21">
            <v>0</v>
          </cell>
          <cell r="F21">
            <v>0</v>
          </cell>
          <cell r="G21">
            <v>0</v>
          </cell>
          <cell r="H21">
            <v>0</v>
          </cell>
          <cell r="I21">
            <v>0</v>
          </cell>
          <cell r="J21">
            <v>0</v>
          </cell>
          <cell r="K21">
            <v>0</v>
          </cell>
          <cell r="L21">
            <v>0</v>
          </cell>
          <cell r="M21">
            <v>0</v>
          </cell>
          <cell r="N21">
            <v>0</v>
          </cell>
        </row>
        <row r="22">
          <cell r="C22">
            <v>0</v>
          </cell>
          <cell r="D22">
            <v>0</v>
          </cell>
          <cell r="E22">
            <v>0</v>
          </cell>
          <cell r="F22">
            <v>0</v>
          </cell>
          <cell r="G22">
            <v>0</v>
          </cell>
          <cell r="H22">
            <v>0</v>
          </cell>
          <cell r="I22">
            <v>0</v>
          </cell>
          <cell r="J22">
            <v>0</v>
          </cell>
          <cell r="K22">
            <v>0</v>
          </cell>
          <cell r="L22">
            <v>0</v>
          </cell>
          <cell r="M22">
            <v>0</v>
          </cell>
          <cell r="N22">
            <v>0</v>
          </cell>
        </row>
        <row r="23">
          <cell r="C23">
            <v>0</v>
          </cell>
          <cell r="D23">
            <v>0</v>
          </cell>
          <cell r="E23">
            <v>0</v>
          </cell>
          <cell r="F23">
            <v>0</v>
          </cell>
          <cell r="G23">
            <v>0</v>
          </cell>
          <cell r="H23">
            <v>0</v>
          </cell>
          <cell r="I23">
            <v>0</v>
          </cell>
          <cell r="J23">
            <v>0</v>
          </cell>
          <cell r="K23">
            <v>0</v>
          </cell>
          <cell r="L23">
            <v>0</v>
          </cell>
          <cell r="M23">
            <v>0</v>
          </cell>
          <cell r="N23">
            <v>0</v>
          </cell>
        </row>
        <row r="27">
          <cell r="C27">
            <v>0</v>
          </cell>
          <cell r="D27">
            <v>0</v>
          </cell>
          <cell r="E27">
            <v>0</v>
          </cell>
          <cell r="F27">
            <v>0</v>
          </cell>
          <cell r="G27">
            <v>0</v>
          </cell>
          <cell r="H27">
            <v>0</v>
          </cell>
          <cell r="I27">
            <v>0</v>
          </cell>
          <cell r="J27">
            <v>0</v>
          </cell>
          <cell r="K27">
            <v>0</v>
          </cell>
          <cell r="L27">
            <v>0</v>
          </cell>
          <cell r="M27">
            <v>0</v>
          </cell>
          <cell r="N27">
            <v>0</v>
          </cell>
        </row>
        <row r="28">
          <cell r="C28">
            <v>3000</v>
          </cell>
          <cell r="D28">
            <v>2500</v>
          </cell>
          <cell r="E28">
            <v>2000</v>
          </cell>
          <cell r="F28">
            <v>1500</v>
          </cell>
          <cell r="G28">
            <v>1500</v>
          </cell>
          <cell r="H28">
            <v>2000</v>
          </cell>
          <cell r="I28">
            <v>2800</v>
          </cell>
          <cell r="J28">
            <v>3500</v>
          </cell>
          <cell r="K28">
            <v>3500</v>
          </cell>
          <cell r="L28">
            <v>4500</v>
          </cell>
          <cell r="M28">
            <v>5500</v>
          </cell>
          <cell r="N28">
            <v>6500</v>
          </cell>
        </row>
        <row r="29">
          <cell r="C29">
            <v>0</v>
          </cell>
          <cell r="D29">
            <v>0</v>
          </cell>
          <cell r="E29">
            <v>0</v>
          </cell>
          <cell r="F29">
            <v>0</v>
          </cell>
          <cell r="G29">
            <v>0</v>
          </cell>
          <cell r="H29">
            <v>0</v>
          </cell>
          <cell r="I29">
            <v>0</v>
          </cell>
          <cell r="J29">
            <v>0</v>
          </cell>
          <cell r="K29">
            <v>0</v>
          </cell>
          <cell r="L29">
            <v>0</v>
          </cell>
          <cell r="M29">
            <v>0</v>
          </cell>
          <cell r="N29">
            <v>0</v>
          </cell>
        </row>
        <row r="30">
          <cell r="C30">
            <v>0</v>
          </cell>
          <cell r="D30">
            <v>0</v>
          </cell>
          <cell r="E30">
            <v>0</v>
          </cell>
          <cell r="F30">
            <v>0</v>
          </cell>
          <cell r="G30">
            <v>0</v>
          </cell>
          <cell r="H30">
            <v>0</v>
          </cell>
          <cell r="I30">
            <v>0</v>
          </cell>
          <cell r="J30">
            <v>0</v>
          </cell>
          <cell r="K30">
            <v>0</v>
          </cell>
          <cell r="L30">
            <v>0</v>
          </cell>
          <cell r="M30">
            <v>0</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0</v>
          </cell>
          <cell r="D35">
            <v>0</v>
          </cell>
          <cell r="E35">
            <v>0</v>
          </cell>
          <cell r="F35">
            <v>0</v>
          </cell>
          <cell r="G35">
            <v>0</v>
          </cell>
          <cell r="H35">
            <v>0</v>
          </cell>
          <cell r="I35">
            <v>0</v>
          </cell>
          <cell r="J35">
            <v>0</v>
          </cell>
          <cell r="K35">
            <v>0</v>
          </cell>
          <cell r="L35">
            <v>0</v>
          </cell>
          <cell r="M35">
            <v>0</v>
          </cell>
          <cell r="N35">
            <v>0</v>
          </cell>
        </row>
        <row r="36">
          <cell r="C36">
            <v>0</v>
          </cell>
          <cell r="D36">
            <v>0</v>
          </cell>
          <cell r="E36">
            <v>0</v>
          </cell>
          <cell r="F36">
            <v>0</v>
          </cell>
          <cell r="G36">
            <v>0</v>
          </cell>
          <cell r="H36">
            <v>0</v>
          </cell>
        </row>
        <row r="43">
          <cell r="C43">
            <v>3730</v>
          </cell>
          <cell r="D43">
            <v>2500</v>
          </cell>
          <cell r="E43">
            <v>1820</v>
          </cell>
          <cell r="F43">
            <v>1365</v>
          </cell>
          <cell r="G43">
            <v>1365</v>
          </cell>
          <cell r="H43">
            <v>1410</v>
          </cell>
          <cell r="I43">
            <v>1800</v>
          </cell>
          <cell r="J43">
            <v>2000</v>
          </cell>
          <cell r="K43">
            <v>2000</v>
          </cell>
          <cell r="L43">
            <v>3000</v>
          </cell>
          <cell r="M43">
            <v>3500</v>
          </cell>
          <cell r="N43">
            <v>4000</v>
          </cell>
        </row>
        <row r="44">
          <cell r="C44" t="str">
            <v xml:space="preserve">- </v>
          </cell>
          <cell r="D44">
            <v>-0.32975871313672922</v>
          </cell>
          <cell r="E44">
            <v>-0.27200000000000002</v>
          </cell>
          <cell r="F44">
            <v>-0.25</v>
          </cell>
          <cell r="G44">
            <v>0</v>
          </cell>
          <cell r="H44">
            <v>3.2967032967032968E-2</v>
          </cell>
          <cell r="I44">
            <v>0.27659574468085107</v>
          </cell>
          <cell r="J44">
            <v>0.1111111111111111</v>
          </cell>
          <cell r="K44">
            <v>0</v>
          </cell>
          <cell r="L44">
            <v>0.5</v>
          </cell>
          <cell r="M44">
            <v>0.16666666666666666</v>
          </cell>
          <cell r="N44">
            <v>0.14285714285714285</v>
          </cell>
        </row>
        <row r="45">
          <cell r="C45" t="str">
            <v xml:space="preserve">- </v>
          </cell>
          <cell r="D45" t="str">
            <v xml:space="preserve">- </v>
          </cell>
          <cell r="E45">
            <v>5.7758713136729201</v>
          </cell>
          <cell r="F45">
            <v>2.200000000000002</v>
          </cell>
          <cell r="G45">
            <v>0</v>
          </cell>
          <cell r="H45">
            <v>3.296703296703297</v>
          </cell>
          <cell r="I45">
            <v>24.362871171381812</v>
          </cell>
          <cell r="J45">
            <v>-16.548463356973997</v>
          </cell>
          <cell r="K45">
            <v>0</v>
          </cell>
          <cell r="L45">
            <v>50</v>
          </cell>
          <cell r="M45">
            <v>-33.333333333333336</v>
          </cell>
          <cell r="N45">
            <v>-2.3809523809523809</v>
          </cell>
        </row>
        <row r="46">
          <cell r="F46" t="str">
            <v>(same calc. as under 1.1 Total Market)</v>
          </cell>
        </row>
        <row r="47">
          <cell r="F47" t="str">
            <v>--------------------- " ---------------------</v>
          </cell>
        </row>
        <row r="48">
          <cell r="F48" t="str">
            <v>--------------------- " ---------------------</v>
          </cell>
        </row>
        <row r="49">
          <cell r="F49" t="str">
            <v>--------------------- " ---------------------</v>
          </cell>
        </row>
        <row r="50">
          <cell r="F50" t="str">
            <v>--------------------- " ---------------------</v>
          </cell>
        </row>
        <row r="51">
          <cell r="F51" t="str">
            <v>--------------------- " ---------------------</v>
          </cell>
        </row>
        <row r="52">
          <cell r="F52" t="str">
            <v>--------------------- " ---------------------</v>
          </cell>
        </row>
        <row r="53">
          <cell r="F53" t="str">
            <v>--------------------- " ---------------------</v>
          </cell>
        </row>
        <row r="54">
          <cell r="F54" t="str">
            <v>--------------------- " ---------------------</v>
          </cell>
        </row>
        <row r="55">
          <cell r="F55" t="str">
            <v>--------------------- " ---------------------</v>
          </cell>
        </row>
        <row r="56">
          <cell r="F56" t="str">
            <v>--------------------- " ---------------------</v>
          </cell>
        </row>
        <row r="57">
          <cell r="F57" t="str">
            <v>--------------------- " ---------------------</v>
          </cell>
        </row>
        <row r="58">
          <cell r="F58" t="str">
            <v>--------------------- " ---------------------</v>
          </cell>
        </row>
        <row r="63">
          <cell r="C63">
            <v>2730</v>
          </cell>
          <cell r="D63">
            <v>2500</v>
          </cell>
          <cell r="E63">
            <v>1820</v>
          </cell>
          <cell r="F63">
            <v>1365</v>
          </cell>
          <cell r="G63">
            <v>1365</v>
          </cell>
          <cell r="H63">
            <v>1410</v>
          </cell>
          <cell r="I63">
            <v>1800</v>
          </cell>
          <cell r="J63">
            <v>2000</v>
          </cell>
          <cell r="K63">
            <v>2000</v>
          </cell>
          <cell r="L63">
            <v>3000</v>
          </cell>
          <cell r="M63">
            <v>3500</v>
          </cell>
          <cell r="N63">
            <v>4000</v>
          </cell>
        </row>
        <row r="64">
          <cell r="C64">
            <v>0</v>
          </cell>
          <cell r="D64">
            <v>0</v>
          </cell>
          <cell r="E64">
            <v>0</v>
          </cell>
          <cell r="F64">
            <v>0</v>
          </cell>
          <cell r="G64">
            <v>0</v>
          </cell>
          <cell r="H64">
            <v>0</v>
          </cell>
          <cell r="I64">
            <v>0</v>
          </cell>
          <cell r="J64">
            <v>0</v>
          </cell>
          <cell r="K64">
            <v>0</v>
          </cell>
          <cell r="L64">
            <v>0</v>
          </cell>
          <cell r="M64">
            <v>0</v>
          </cell>
          <cell r="N64">
            <v>0</v>
          </cell>
        </row>
        <row r="65">
          <cell r="C65">
            <v>120</v>
          </cell>
          <cell r="D65">
            <v>100</v>
          </cell>
          <cell r="E65">
            <v>80</v>
          </cell>
          <cell r="F65">
            <v>60</v>
          </cell>
          <cell r="G65">
            <v>60</v>
          </cell>
          <cell r="H65">
            <v>80</v>
          </cell>
          <cell r="I65">
            <v>112</v>
          </cell>
          <cell r="J65">
            <v>140</v>
          </cell>
          <cell r="K65">
            <v>140</v>
          </cell>
          <cell r="L65">
            <v>180</v>
          </cell>
          <cell r="M65">
            <v>220</v>
          </cell>
          <cell r="N65">
            <v>260</v>
          </cell>
        </row>
        <row r="68">
          <cell r="C68">
            <v>51000</v>
          </cell>
          <cell r="D68">
            <v>53730</v>
          </cell>
          <cell r="E68">
            <v>56230</v>
          </cell>
          <cell r="F68">
            <v>58050</v>
          </cell>
          <cell r="G68">
            <v>59415</v>
          </cell>
          <cell r="H68">
            <v>60780</v>
          </cell>
          <cell r="I68">
            <v>61190</v>
          </cell>
          <cell r="J68">
            <v>60990</v>
          </cell>
          <cell r="K68">
            <v>59990</v>
          </cell>
          <cell r="L68">
            <v>58990</v>
          </cell>
          <cell r="M68">
            <v>57990</v>
          </cell>
          <cell r="N68">
            <v>56490</v>
          </cell>
        </row>
        <row r="69">
          <cell r="C69">
            <v>3000</v>
          </cell>
          <cell r="D69">
            <v>2500</v>
          </cell>
          <cell r="E69">
            <v>2000</v>
          </cell>
          <cell r="F69">
            <v>1500</v>
          </cell>
          <cell r="G69">
            <v>1500</v>
          </cell>
          <cell r="H69">
            <v>1000</v>
          </cell>
          <cell r="I69">
            <v>800</v>
          </cell>
          <cell r="J69">
            <v>500</v>
          </cell>
          <cell r="K69">
            <v>500</v>
          </cell>
          <cell r="L69">
            <v>500</v>
          </cell>
          <cell r="M69">
            <v>500</v>
          </cell>
          <cell r="N69">
            <v>500</v>
          </cell>
        </row>
        <row r="70">
          <cell r="C70">
            <v>270</v>
          </cell>
          <cell r="D70">
            <v>0</v>
          </cell>
          <cell r="E70">
            <v>180</v>
          </cell>
          <cell r="F70">
            <v>135</v>
          </cell>
          <cell r="G70">
            <v>135</v>
          </cell>
          <cell r="H70">
            <v>590</v>
          </cell>
          <cell r="I70">
            <v>1000</v>
          </cell>
          <cell r="J70">
            <v>1500</v>
          </cell>
          <cell r="K70">
            <v>1500</v>
          </cell>
          <cell r="L70">
            <v>1500</v>
          </cell>
          <cell r="M70">
            <v>2000</v>
          </cell>
          <cell r="N70">
            <v>2500</v>
          </cell>
        </row>
        <row r="71">
          <cell r="C71">
            <v>270</v>
          </cell>
          <cell r="E71">
            <v>180</v>
          </cell>
          <cell r="F71">
            <v>135</v>
          </cell>
          <cell r="G71">
            <v>135</v>
          </cell>
          <cell r="H71">
            <v>590</v>
          </cell>
          <cell r="I71">
            <v>1000</v>
          </cell>
          <cell r="J71">
            <v>1500</v>
          </cell>
          <cell r="K71">
            <v>1500</v>
          </cell>
          <cell r="L71">
            <v>1500</v>
          </cell>
          <cell r="M71">
            <v>2000</v>
          </cell>
          <cell r="N71">
            <v>2500</v>
          </cell>
        </row>
        <row r="74">
          <cell r="C74">
            <v>2730</v>
          </cell>
          <cell r="D74">
            <v>2500</v>
          </cell>
          <cell r="E74">
            <v>1820</v>
          </cell>
          <cell r="F74">
            <v>1365</v>
          </cell>
          <cell r="G74">
            <v>1365</v>
          </cell>
          <cell r="H74">
            <v>410</v>
          </cell>
          <cell r="I74">
            <v>-200</v>
          </cell>
          <cell r="J74">
            <v>-1000</v>
          </cell>
          <cell r="K74">
            <v>-1000</v>
          </cell>
          <cell r="L74">
            <v>-1000</v>
          </cell>
          <cell r="M74">
            <v>-1500</v>
          </cell>
          <cell r="N74">
            <v>-2000</v>
          </cell>
        </row>
        <row r="75">
          <cell r="C75">
            <v>53730</v>
          </cell>
          <cell r="D75">
            <v>56230</v>
          </cell>
          <cell r="E75">
            <v>58050</v>
          </cell>
          <cell r="F75">
            <v>59415</v>
          </cell>
          <cell r="G75">
            <v>60780</v>
          </cell>
          <cell r="H75">
            <v>61190</v>
          </cell>
          <cell r="I75">
            <v>60990</v>
          </cell>
          <cell r="J75">
            <v>59990</v>
          </cell>
          <cell r="K75">
            <v>58990</v>
          </cell>
          <cell r="L75">
            <v>57990</v>
          </cell>
          <cell r="M75">
            <v>56490</v>
          </cell>
          <cell r="N75">
            <v>54490</v>
          </cell>
        </row>
        <row r="76">
          <cell r="C76">
            <v>52365</v>
          </cell>
          <cell r="D76">
            <v>54980</v>
          </cell>
          <cell r="E76">
            <v>57140</v>
          </cell>
          <cell r="F76">
            <v>58732.5</v>
          </cell>
          <cell r="G76">
            <v>60097.5</v>
          </cell>
          <cell r="H76">
            <v>60985</v>
          </cell>
          <cell r="I76">
            <v>61090</v>
          </cell>
          <cell r="J76">
            <v>60490</v>
          </cell>
          <cell r="K76">
            <v>59490</v>
          </cell>
          <cell r="L76">
            <v>58490</v>
          </cell>
          <cell r="M76">
            <v>57240</v>
          </cell>
          <cell r="N76">
            <v>55490</v>
          </cell>
        </row>
        <row r="77">
          <cell r="C77">
            <v>5.3529411764705881E-2</v>
          </cell>
          <cell r="D77">
            <v>4.6528941001302809E-2</v>
          </cell>
          <cell r="E77">
            <v>3.236706384492264E-2</v>
          </cell>
          <cell r="F77">
            <v>2.3514211886304908E-2</v>
          </cell>
          <cell r="G77">
            <v>2.2973996465539007E-2</v>
          </cell>
          <cell r="H77">
            <v>6.7456400131622246E-3</v>
          </cell>
          <cell r="I77">
            <v>-3.2685079261317207E-3</v>
          </cell>
          <cell r="J77">
            <v>-1.6396130513198885E-2</v>
          </cell>
          <cell r="K77">
            <v>-1.6669444907484579E-2</v>
          </cell>
          <cell r="L77">
            <v>-1.6952025767079167E-2</v>
          </cell>
          <cell r="M77">
            <v>-2.5866528711846869E-2</v>
          </cell>
          <cell r="N77">
            <v>-3.5404496371039124E-2</v>
          </cell>
        </row>
        <row r="78">
          <cell r="C78">
            <v>5.1561157261529652E-3</v>
          </cell>
          <cell r="D78">
            <v>0</v>
          </cell>
          <cell r="E78">
            <v>3.1501575078753939E-3</v>
          </cell>
          <cell r="F78">
            <v>2.2985570169837826E-3</v>
          </cell>
          <cell r="G78">
            <v>2.2463496817671283E-3</v>
          </cell>
          <cell r="H78">
            <v>9.6745101254406829E-3</v>
          </cell>
          <cell r="I78">
            <v>1.636929120969062E-2</v>
          </cell>
          <cell r="J78">
            <v>2.4797487187964953E-2</v>
          </cell>
          <cell r="K78">
            <v>2.5214321734745335E-2</v>
          </cell>
          <cell r="L78">
            <v>2.5645409471704565E-2</v>
          </cell>
          <cell r="M78">
            <v>3.494060097833683E-2</v>
          </cell>
          <cell r="N78">
            <v>4.505316273202379E-2</v>
          </cell>
        </row>
        <row r="79">
          <cell r="C79" t="str">
            <v>(only YTD)</v>
          </cell>
        </row>
        <row r="80">
          <cell r="C80">
            <v>1</v>
          </cell>
          <cell r="D80">
            <v>1</v>
          </cell>
          <cell r="E80">
            <v>1</v>
          </cell>
          <cell r="F80">
            <v>1</v>
          </cell>
          <cell r="G80">
            <v>1</v>
          </cell>
          <cell r="H80">
            <v>0.5</v>
          </cell>
          <cell r="I80">
            <v>0.2857142857142857</v>
          </cell>
          <cell r="J80">
            <v>0.14285714285714285</v>
          </cell>
          <cell r="K80">
            <v>0.14285714285714285</v>
          </cell>
          <cell r="L80">
            <v>0.1111111111111111</v>
          </cell>
          <cell r="M80">
            <v>9.0909090909090912E-2</v>
          </cell>
          <cell r="N80">
            <v>7.6923076923076927E-2</v>
          </cell>
        </row>
        <row r="81">
          <cell r="C81">
            <v>1</v>
          </cell>
          <cell r="D81">
            <v>1</v>
          </cell>
          <cell r="E81">
            <v>1</v>
          </cell>
          <cell r="F81">
            <v>1</v>
          </cell>
          <cell r="G81">
            <v>1</v>
          </cell>
          <cell r="H81">
            <v>0.29078014184397161</v>
          </cell>
          <cell r="I81">
            <v>-0.1111111111111111</v>
          </cell>
          <cell r="J81">
            <v>-0.5</v>
          </cell>
          <cell r="K81">
            <v>-0.5</v>
          </cell>
          <cell r="L81">
            <v>-0.33333333333333331</v>
          </cell>
          <cell r="M81">
            <v>-0.42857142857142855</v>
          </cell>
          <cell r="N81">
            <v>-0.5</v>
          </cell>
        </row>
        <row r="82">
          <cell r="C82">
            <v>1</v>
          </cell>
          <cell r="D82">
            <v>1</v>
          </cell>
          <cell r="E82">
            <v>1</v>
          </cell>
          <cell r="F82">
            <v>1</v>
          </cell>
          <cell r="G82">
            <v>1</v>
          </cell>
          <cell r="H82">
            <v>0.98392024441228498</v>
          </cell>
          <cell r="I82">
            <v>0.95311767463666197</v>
          </cell>
          <cell r="J82">
            <v>0.90907713289892411</v>
          </cell>
          <cell r="K82">
            <v>0.86762759229298425</v>
          </cell>
          <cell r="L82">
            <v>0.81687561628398364</v>
          </cell>
          <cell r="M82">
            <v>0.75835682641965363</v>
          </cell>
          <cell r="N82">
            <v>0.69422856414829914</v>
          </cell>
        </row>
        <row r="85">
          <cell r="C85">
            <v>0</v>
          </cell>
          <cell r="D85">
            <v>0</v>
          </cell>
          <cell r="E85">
            <v>0</v>
          </cell>
          <cell r="F85">
            <v>0</v>
          </cell>
          <cell r="G85">
            <v>0</v>
          </cell>
          <cell r="H85">
            <v>0</v>
          </cell>
          <cell r="I85">
            <v>1000</v>
          </cell>
          <cell r="J85">
            <v>3000</v>
          </cell>
          <cell r="K85">
            <v>6000</v>
          </cell>
          <cell r="L85">
            <v>9000</v>
          </cell>
          <cell r="M85">
            <v>13000</v>
          </cell>
          <cell r="N85">
            <v>18000</v>
          </cell>
        </row>
        <row r="86">
          <cell r="H86">
            <v>1000</v>
          </cell>
          <cell r="I86">
            <v>2000</v>
          </cell>
          <cell r="J86">
            <v>3000</v>
          </cell>
          <cell r="K86">
            <v>3000</v>
          </cell>
          <cell r="L86">
            <v>4000</v>
          </cell>
          <cell r="M86">
            <v>5000</v>
          </cell>
          <cell r="N86">
            <v>6000</v>
          </cell>
        </row>
        <row r="87">
          <cell r="C87">
            <v>0</v>
          </cell>
          <cell r="D87">
            <v>0</v>
          </cell>
          <cell r="E87">
            <v>0</v>
          </cell>
          <cell r="F87">
            <v>0</v>
          </cell>
          <cell r="G87">
            <v>0</v>
          </cell>
          <cell r="H87">
            <v>0</v>
          </cell>
          <cell r="I87">
            <v>0</v>
          </cell>
          <cell r="J87">
            <v>0</v>
          </cell>
          <cell r="K87">
            <v>0</v>
          </cell>
          <cell r="L87">
            <v>0</v>
          </cell>
          <cell r="M87">
            <v>0</v>
          </cell>
          <cell r="N87">
            <v>0</v>
          </cell>
        </row>
        <row r="91">
          <cell r="C91">
            <v>0</v>
          </cell>
          <cell r="D91">
            <v>0</v>
          </cell>
          <cell r="E91">
            <v>0</v>
          </cell>
          <cell r="F91">
            <v>0</v>
          </cell>
          <cell r="G91">
            <v>0</v>
          </cell>
          <cell r="H91">
            <v>1000</v>
          </cell>
          <cell r="I91">
            <v>2000</v>
          </cell>
          <cell r="J91">
            <v>3000</v>
          </cell>
          <cell r="K91">
            <v>3000</v>
          </cell>
          <cell r="L91">
            <v>4000</v>
          </cell>
          <cell r="M91">
            <v>5000</v>
          </cell>
          <cell r="N91">
            <v>6000</v>
          </cell>
        </row>
        <row r="92">
          <cell r="C92">
            <v>0</v>
          </cell>
          <cell r="D92">
            <v>0</v>
          </cell>
          <cell r="E92">
            <v>0</v>
          </cell>
          <cell r="F92">
            <v>0</v>
          </cell>
          <cell r="G92">
            <v>0</v>
          </cell>
          <cell r="H92">
            <v>1000</v>
          </cell>
          <cell r="I92">
            <v>3000</v>
          </cell>
          <cell r="J92">
            <v>6000</v>
          </cell>
          <cell r="K92">
            <v>9000</v>
          </cell>
          <cell r="L92">
            <v>13000</v>
          </cell>
          <cell r="M92">
            <v>18000</v>
          </cell>
          <cell r="N92">
            <v>24000</v>
          </cell>
        </row>
        <row r="93">
          <cell r="C93">
            <v>0</v>
          </cell>
          <cell r="D93">
            <v>0</v>
          </cell>
          <cell r="E93">
            <v>0</v>
          </cell>
          <cell r="F93">
            <v>0</v>
          </cell>
          <cell r="G93">
            <v>0</v>
          </cell>
          <cell r="H93">
            <v>500</v>
          </cell>
          <cell r="I93">
            <v>2000</v>
          </cell>
          <cell r="J93">
            <v>4500</v>
          </cell>
          <cell r="K93">
            <v>7500</v>
          </cell>
          <cell r="L93">
            <v>11000</v>
          </cell>
          <cell r="M93">
            <v>15500</v>
          </cell>
          <cell r="N93">
            <v>21000</v>
          </cell>
        </row>
        <row r="94">
          <cell r="C94">
            <v>0</v>
          </cell>
          <cell r="D94">
            <v>0</v>
          </cell>
          <cell r="E94">
            <v>0</v>
          </cell>
          <cell r="F94">
            <v>0</v>
          </cell>
          <cell r="G94">
            <v>0</v>
          </cell>
          <cell r="H94">
            <v>0</v>
          </cell>
          <cell r="I94">
            <v>2</v>
          </cell>
          <cell r="J94">
            <v>1</v>
          </cell>
          <cell r="K94">
            <v>0.5</v>
          </cell>
          <cell r="L94">
            <v>0.44444444444444442</v>
          </cell>
          <cell r="M94">
            <v>0.38461538461538464</v>
          </cell>
          <cell r="N94">
            <v>0.33333333333333331</v>
          </cell>
        </row>
        <row r="95">
          <cell r="C95">
            <v>0</v>
          </cell>
          <cell r="D95">
            <v>0</v>
          </cell>
          <cell r="E95">
            <v>0</v>
          </cell>
          <cell r="F95">
            <v>0</v>
          </cell>
          <cell r="G95">
            <v>0</v>
          </cell>
          <cell r="H95">
            <v>0</v>
          </cell>
          <cell r="I95">
            <v>0</v>
          </cell>
          <cell r="J95">
            <v>0</v>
          </cell>
          <cell r="K95">
            <v>0</v>
          </cell>
          <cell r="L95">
            <v>0</v>
          </cell>
          <cell r="M95">
            <v>0</v>
          </cell>
          <cell r="N95">
            <v>0</v>
          </cell>
        </row>
        <row r="96">
          <cell r="C96" t="str">
            <v>(only YTD)</v>
          </cell>
        </row>
        <row r="97">
          <cell r="C97">
            <v>0</v>
          </cell>
          <cell r="D97">
            <v>0</v>
          </cell>
          <cell r="E97">
            <v>0</v>
          </cell>
          <cell r="F97">
            <v>0</v>
          </cell>
          <cell r="G97">
            <v>0</v>
          </cell>
          <cell r="H97">
            <v>0.5</v>
          </cell>
          <cell r="I97">
            <v>0.7142857142857143</v>
          </cell>
          <cell r="J97">
            <v>0.8571428571428571</v>
          </cell>
          <cell r="K97">
            <v>0.8571428571428571</v>
          </cell>
          <cell r="L97">
            <v>0.88888888888888884</v>
          </cell>
          <cell r="M97">
            <v>0.90909090909090906</v>
          </cell>
          <cell r="N97">
            <v>0.92307692307692313</v>
          </cell>
        </row>
        <row r="98">
          <cell r="C98">
            <v>0</v>
          </cell>
          <cell r="D98">
            <v>0</v>
          </cell>
          <cell r="E98">
            <v>0</v>
          </cell>
          <cell r="F98">
            <v>0</v>
          </cell>
          <cell r="G98">
            <v>0</v>
          </cell>
          <cell r="H98">
            <v>0.70921985815602839</v>
          </cell>
          <cell r="I98">
            <v>1.1111111111111112</v>
          </cell>
          <cell r="J98">
            <v>1.5</v>
          </cell>
          <cell r="K98">
            <v>1.5</v>
          </cell>
          <cell r="L98">
            <v>1.3333333333333333</v>
          </cell>
          <cell r="M98">
            <v>1.4285714285714286</v>
          </cell>
          <cell r="N98">
            <v>1.5</v>
          </cell>
        </row>
        <row r="99">
          <cell r="C99">
            <v>0</v>
          </cell>
          <cell r="D99">
            <v>0</v>
          </cell>
          <cell r="E99">
            <v>0</v>
          </cell>
          <cell r="F99">
            <v>0</v>
          </cell>
          <cell r="G99">
            <v>0</v>
          </cell>
          <cell r="H99">
            <v>1.6079755587715065E-2</v>
          </cell>
          <cell r="I99">
            <v>4.6882325363338022E-2</v>
          </cell>
          <cell r="J99">
            <v>9.0922867101075916E-2</v>
          </cell>
          <cell r="K99">
            <v>0.13237240770701575</v>
          </cell>
          <cell r="L99">
            <v>0.18312438371601633</v>
          </cell>
          <cell r="M99">
            <v>0.24164317358034634</v>
          </cell>
          <cell r="N99">
            <v>0.30577143585170086</v>
          </cell>
        </row>
        <row r="102">
          <cell r="C102">
            <v>51000</v>
          </cell>
          <cell r="D102">
            <v>53730</v>
          </cell>
          <cell r="E102">
            <v>56230</v>
          </cell>
          <cell r="F102">
            <v>58050</v>
          </cell>
          <cell r="G102">
            <v>59415</v>
          </cell>
          <cell r="H102">
            <v>60780</v>
          </cell>
          <cell r="I102">
            <v>62190</v>
          </cell>
          <cell r="J102">
            <v>63990</v>
          </cell>
          <cell r="K102">
            <v>65990</v>
          </cell>
          <cell r="L102">
            <v>67990</v>
          </cell>
          <cell r="M102">
            <v>70990</v>
          </cell>
          <cell r="N102">
            <v>74490</v>
          </cell>
        </row>
        <row r="103">
          <cell r="C103">
            <v>3000</v>
          </cell>
          <cell r="D103">
            <v>2500</v>
          </cell>
          <cell r="E103">
            <v>2000</v>
          </cell>
          <cell r="F103">
            <v>1500</v>
          </cell>
          <cell r="G103">
            <v>1500</v>
          </cell>
          <cell r="H103">
            <v>2000</v>
          </cell>
          <cell r="I103">
            <v>2800</v>
          </cell>
          <cell r="J103">
            <v>3500</v>
          </cell>
          <cell r="K103">
            <v>3500</v>
          </cell>
          <cell r="L103">
            <v>4500</v>
          </cell>
          <cell r="M103">
            <v>5500</v>
          </cell>
          <cell r="N103">
            <v>6500</v>
          </cell>
        </row>
        <row r="104">
          <cell r="C104">
            <v>270</v>
          </cell>
          <cell r="D104">
            <v>0</v>
          </cell>
          <cell r="E104">
            <v>180</v>
          </cell>
          <cell r="F104">
            <v>135</v>
          </cell>
          <cell r="G104">
            <v>135</v>
          </cell>
          <cell r="H104">
            <v>590</v>
          </cell>
          <cell r="I104">
            <v>1000</v>
          </cell>
          <cell r="J104">
            <v>1500</v>
          </cell>
          <cell r="K104">
            <v>1500</v>
          </cell>
          <cell r="L104">
            <v>1500</v>
          </cell>
          <cell r="M104">
            <v>2000</v>
          </cell>
          <cell r="N104">
            <v>2500</v>
          </cell>
        </row>
        <row r="105">
          <cell r="C105">
            <v>270</v>
          </cell>
          <cell r="D105">
            <v>0</v>
          </cell>
          <cell r="E105">
            <v>180</v>
          </cell>
          <cell r="F105">
            <v>135</v>
          </cell>
          <cell r="G105">
            <v>135</v>
          </cell>
          <cell r="H105">
            <v>590</v>
          </cell>
          <cell r="I105">
            <v>1000</v>
          </cell>
          <cell r="J105">
            <v>1500</v>
          </cell>
          <cell r="K105">
            <v>1500</v>
          </cell>
          <cell r="L105">
            <v>1500</v>
          </cell>
          <cell r="M105">
            <v>2000</v>
          </cell>
          <cell r="N105">
            <v>2500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2730</v>
          </cell>
          <cell r="D108">
            <v>2500</v>
          </cell>
          <cell r="E108">
            <v>1820</v>
          </cell>
          <cell r="F108">
            <v>1365</v>
          </cell>
          <cell r="G108">
            <v>1365</v>
          </cell>
          <cell r="H108">
            <v>1410</v>
          </cell>
          <cell r="I108">
            <v>1800</v>
          </cell>
          <cell r="J108">
            <v>2000</v>
          </cell>
          <cell r="K108">
            <v>2000</v>
          </cell>
          <cell r="L108">
            <v>3000</v>
          </cell>
          <cell r="M108">
            <v>3500</v>
          </cell>
          <cell r="N108">
            <v>4000</v>
          </cell>
        </row>
        <row r="109">
          <cell r="C109">
            <v>53730</v>
          </cell>
          <cell r="D109">
            <v>56230</v>
          </cell>
          <cell r="E109">
            <v>58050</v>
          </cell>
          <cell r="F109">
            <v>59415</v>
          </cell>
          <cell r="G109">
            <v>60780</v>
          </cell>
          <cell r="H109">
            <v>62190</v>
          </cell>
          <cell r="I109">
            <v>63990</v>
          </cell>
          <cell r="J109">
            <v>65990</v>
          </cell>
          <cell r="K109">
            <v>67990</v>
          </cell>
          <cell r="L109">
            <v>70990</v>
          </cell>
          <cell r="M109">
            <v>74490</v>
          </cell>
          <cell r="N109">
            <v>78490</v>
          </cell>
        </row>
        <row r="110">
          <cell r="C110">
            <v>52365</v>
          </cell>
          <cell r="D110">
            <v>54980</v>
          </cell>
          <cell r="E110">
            <v>57140</v>
          </cell>
          <cell r="F110">
            <v>58732.5</v>
          </cell>
          <cell r="G110">
            <v>60097.5</v>
          </cell>
          <cell r="H110">
            <v>61485</v>
          </cell>
          <cell r="I110">
            <v>63090</v>
          </cell>
          <cell r="J110">
            <v>64990</v>
          </cell>
          <cell r="K110">
            <v>66990</v>
          </cell>
          <cell r="L110">
            <v>69490</v>
          </cell>
          <cell r="M110">
            <v>72740</v>
          </cell>
          <cell r="N110">
            <v>76490</v>
          </cell>
        </row>
        <row r="112">
          <cell r="C112">
            <v>5.3529411764705881E-2</v>
          </cell>
          <cell r="D112">
            <v>4.6528941001302809E-2</v>
          </cell>
          <cell r="E112">
            <v>3.236706384492264E-2</v>
          </cell>
          <cell r="F112">
            <v>2.3514211886304908E-2</v>
          </cell>
          <cell r="G112">
            <v>2.2973996465539007E-2</v>
          </cell>
          <cell r="H112">
            <v>2.3198420533070089E-2</v>
          </cell>
          <cell r="I112">
            <v>2.8943560057887119E-2</v>
          </cell>
          <cell r="J112">
            <v>3.1254883575558681E-2</v>
          </cell>
          <cell r="K112">
            <v>3.0307622367025305E-2</v>
          </cell>
          <cell r="L112">
            <v>4.4124135902338581E-2</v>
          </cell>
          <cell r="M112">
            <v>4.9302718692773632E-2</v>
          </cell>
          <cell r="N112">
            <v>5.3698483017854744E-2</v>
          </cell>
        </row>
        <row r="113">
          <cell r="C113">
            <v>5.1561157261529652E-3</v>
          </cell>
          <cell r="D113">
            <v>0</v>
          </cell>
          <cell r="E113">
            <v>3.1501575078753939E-3</v>
          </cell>
          <cell r="F113">
            <v>2.2985570169837826E-3</v>
          </cell>
          <cell r="G113">
            <v>2.2463496817671283E-3</v>
          </cell>
          <cell r="H113">
            <v>9.5958363828576084E-3</v>
          </cell>
          <cell r="I113">
            <v>1.5850372483753369E-2</v>
          </cell>
          <cell r="J113">
            <v>2.3080473919064471E-2</v>
          </cell>
          <cell r="K113">
            <v>2.2391401701746531E-2</v>
          </cell>
          <cell r="L113">
            <v>2.1585839689163909E-2</v>
          </cell>
          <cell r="M113">
            <v>2.7495188342040143E-2</v>
          </cell>
          <cell r="N113">
            <v>3.2684010981827688E-2</v>
          </cell>
        </row>
        <row r="114">
          <cell r="E114" t="str">
            <v>(only YTD)</v>
          </cell>
        </row>
        <row r="115">
          <cell r="E115" t="str">
            <v>(only YTD)</v>
          </cell>
        </row>
        <row r="124">
          <cell r="C124" t="str">
            <v>Input YTD</v>
          </cell>
        </row>
        <row r="126">
          <cell r="C126">
            <v>0</v>
          </cell>
          <cell r="D126">
            <v>0</v>
          </cell>
          <cell r="E126">
            <v>0</v>
          </cell>
          <cell r="F126">
            <v>0</v>
          </cell>
          <cell r="G126">
            <v>0</v>
          </cell>
          <cell r="H126">
            <v>0</v>
          </cell>
          <cell r="I126">
            <v>0</v>
          </cell>
          <cell r="J126">
            <v>0</v>
          </cell>
          <cell r="K126">
            <v>0</v>
          </cell>
          <cell r="L126">
            <v>0</v>
          </cell>
          <cell r="M126">
            <v>0</v>
          </cell>
          <cell r="N126">
            <v>0</v>
          </cell>
        </row>
        <row r="127">
          <cell r="C127">
            <v>0</v>
          </cell>
          <cell r="D127">
            <v>0</v>
          </cell>
          <cell r="E127">
            <v>0</v>
          </cell>
          <cell r="F127">
            <v>0</v>
          </cell>
          <cell r="G127">
            <v>0</v>
          </cell>
          <cell r="H127">
            <v>0</v>
          </cell>
          <cell r="I127">
            <v>0</v>
          </cell>
          <cell r="J127">
            <v>0</v>
          </cell>
          <cell r="K127">
            <v>0</v>
          </cell>
          <cell r="L127">
            <v>0</v>
          </cell>
          <cell r="M127">
            <v>0</v>
          </cell>
          <cell r="N127">
            <v>0</v>
          </cell>
        </row>
        <row r="128">
          <cell r="C128">
            <v>0</v>
          </cell>
          <cell r="D128">
            <v>0</v>
          </cell>
          <cell r="E128">
            <v>0</v>
          </cell>
          <cell r="F128">
            <v>0</v>
          </cell>
          <cell r="G128">
            <v>0</v>
          </cell>
          <cell r="H128">
            <v>0</v>
          </cell>
          <cell r="I128">
            <v>0</v>
          </cell>
          <cell r="J128">
            <v>0</v>
          </cell>
          <cell r="K128">
            <v>0</v>
          </cell>
          <cell r="L128">
            <v>0</v>
          </cell>
          <cell r="M128">
            <v>0</v>
          </cell>
          <cell r="N128">
            <v>0</v>
          </cell>
        </row>
        <row r="129">
          <cell r="C129">
            <v>0</v>
          </cell>
          <cell r="D129">
            <v>0</v>
          </cell>
          <cell r="E129">
            <v>0</v>
          </cell>
          <cell r="F129">
            <v>0</v>
          </cell>
          <cell r="G129">
            <v>0</v>
          </cell>
          <cell r="H129">
            <v>0</v>
          </cell>
          <cell r="I129">
            <v>0</v>
          </cell>
          <cell r="J129">
            <v>0</v>
          </cell>
          <cell r="K129">
            <v>0</v>
          </cell>
          <cell r="L129">
            <v>0</v>
          </cell>
          <cell r="M129">
            <v>0</v>
          </cell>
          <cell r="N129">
            <v>0</v>
          </cell>
        </row>
        <row r="130">
          <cell r="C130">
            <v>0</v>
          </cell>
          <cell r="D130">
            <v>0</v>
          </cell>
          <cell r="E130">
            <v>0</v>
          </cell>
          <cell r="F130">
            <v>0</v>
          </cell>
          <cell r="G130">
            <v>0</v>
          </cell>
          <cell r="H130">
            <v>0</v>
          </cell>
          <cell r="I130">
            <v>0</v>
          </cell>
          <cell r="J130">
            <v>0</v>
          </cell>
          <cell r="K130">
            <v>0</v>
          </cell>
          <cell r="L130">
            <v>0</v>
          </cell>
          <cell r="M130">
            <v>0</v>
          </cell>
          <cell r="N130">
            <v>0</v>
          </cell>
        </row>
        <row r="131">
          <cell r="C131">
            <v>0</v>
          </cell>
          <cell r="D131">
            <v>0</v>
          </cell>
          <cell r="E131">
            <v>0</v>
          </cell>
          <cell r="F131">
            <v>0</v>
          </cell>
          <cell r="G131">
            <v>0</v>
          </cell>
          <cell r="H131">
            <v>0</v>
          </cell>
          <cell r="I131">
            <v>0</v>
          </cell>
          <cell r="J131">
            <v>0</v>
          </cell>
          <cell r="K131">
            <v>0</v>
          </cell>
          <cell r="L131">
            <v>0</v>
          </cell>
          <cell r="M131">
            <v>0</v>
          </cell>
          <cell r="N131">
            <v>0</v>
          </cell>
        </row>
        <row r="132">
          <cell r="C132">
            <v>0</v>
          </cell>
          <cell r="D132">
            <v>0</v>
          </cell>
          <cell r="E132">
            <v>0</v>
          </cell>
          <cell r="F132">
            <v>0</v>
          </cell>
          <cell r="G132">
            <v>0</v>
          </cell>
          <cell r="H132">
            <v>0</v>
          </cell>
          <cell r="I132">
            <v>0</v>
          </cell>
          <cell r="J132">
            <v>0</v>
          </cell>
          <cell r="K132">
            <v>0</v>
          </cell>
          <cell r="L132">
            <v>0</v>
          </cell>
          <cell r="M132">
            <v>0</v>
          </cell>
          <cell r="N132">
            <v>0</v>
          </cell>
        </row>
        <row r="133">
          <cell r="C133">
            <v>0</v>
          </cell>
          <cell r="D133">
            <v>0</v>
          </cell>
          <cell r="E133">
            <v>0</v>
          </cell>
          <cell r="F133">
            <v>0</v>
          </cell>
          <cell r="G133">
            <v>0</v>
          </cell>
          <cell r="H133">
            <v>0</v>
          </cell>
          <cell r="I133">
            <v>0</v>
          </cell>
          <cell r="J133">
            <v>0</v>
          </cell>
          <cell r="K133">
            <v>0</v>
          </cell>
          <cell r="L133">
            <v>0</v>
          </cell>
          <cell r="M133">
            <v>0</v>
          </cell>
          <cell r="N133">
            <v>0</v>
          </cell>
        </row>
        <row r="134">
          <cell r="C134">
            <v>0</v>
          </cell>
          <cell r="D134">
            <v>0</v>
          </cell>
          <cell r="E134">
            <v>0</v>
          </cell>
          <cell r="F134">
            <v>0</v>
          </cell>
          <cell r="G134">
            <v>0</v>
          </cell>
          <cell r="H134">
            <v>0</v>
          </cell>
          <cell r="I134">
            <v>0</v>
          </cell>
          <cell r="J134">
            <v>0</v>
          </cell>
          <cell r="K134">
            <v>0</v>
          </cell>
          <cell r="L134">
            <v>0</v>
          </cell>
          <cell r="M134">
            <v>0</v>
          </cell>
          <cell r="N134">
            <v>0</v>
          </cell>
        </row>
        <row r="135">
          <cell r="C135">
            <v>0</v>
          </cell>
          <cell r="D135">
            <v>0</v>
          </cell>
          <cell r="E135">
            <v>0</v>
          </cell>
          <cell r="F135">
            <v>0</v>
          </cell>
          <cell r="G135">
            <v>0</v>
          </cell>
          <cell r="H135">
            <v>0</v>
          </cell>
          <cell r="I135">
            <v>0</v>
          </cell>
          <cell r="J135">
            <v>0</v>
          </cell>
          <cell r="K135">
            <v>0</v>
          </cell>
          <cell r="L135">
            <v>0</v>
          </cell>
          <cell r="M135">
            <v>0</v>
          </cell>
          <cell r="N135">
            <v>0</v>
          </cell>
        </row>
        <row r="136">
          <cell r="C136">
            <v>0</v>
          </cell>
          <cell r="D136">
            <v>0</v>
          </cell>
          <cell r="E136">
            <v>0</v>
          </cell>
          <cell r="F136">
            <v>0</v>
          </cell>
          <cell r="G136">
            <v>0</v>
          </cell>
          <cell r="H136">
            <v>0</v>
          </cell>
          <cell r="I136">
            <v>0</v>
          </cell>
          <cell r="J136">
            <v>0</v>
          </cell>
          <cell r="K136">
            <v>0</v>
          </cell>
          <cell r="L136">
            <v>0</v>
          </cell>
          <cell r="M136">
            <v>0</v>
          </cell>
          <cell r="N136">
            <v>0</v>
          </cell>
        </row>
        <row r="137">
          <cell r="C137">
            <v>0</v>
          </cell>
          <cell r="D137">
            <v>0</v>
          </cell>
          <cell r="E137">
            <v>0</v>
          </cell>
          <cell r="F137">
            <v>0</v>
          </cell>
          <cell r="G137">
            <v>0</v>
          </cell>
          <cell r="H137">
            <v>0</v>
          </cell>
          <cell r="I137">
            <v>0</v>
          </cell>
          <cell r="J137">
            <v>0</v>
          </cell>
          <cell r="K137">
            <v>0</v>
          </cell>
          <cell r="L137">
            <v>0</v>
          </cell>
          <cell r="M137">
            <v>0</v>
          </cell>
          <cell r="N137">
            <v>0</v>
          </cell>
        </row>
        <row r="139">
          <cell r="C139">
            <v>0</v>
          </cell>
          <cell r="D139">
            <v>0</v>
          </cell>
          <cell r="E139">
            <v>0</v>
          </cell>
          <cell r="F139">
            <v>0</v>
          </cell>
          <cell r="G139">
            <v>0</v>
          </cell>
          <cell r="H139">
            <v>0</v>
          </cell>
          <cell r="I139">
            <v>0</v>
          </cell>
          <cell r="J139">
            <v>0</v>
          </cell>
          <cell r="K139">
            <v>0</v>
          </cell>
          <cell r="L139">
            <v>0</v>
          </cell>
          <cell r="M139">
            <v>0</v>
          </cell>
          <cell r="N139">
            <v>0</v>
          </cell>
        </row>
        <row r="140">
          <cell r="C140">
            <v>0</v>
          </cell>
          <cell r="D140">
            <v>0</v>
          </cell>
          <cell r="E140">
            <v>0</v>
          </cell>
          <cell r="F140">
            <v>0</v>
          </cell>
          <cell r="G140">
            <v>0</v>
          </cell>
          <cell r="H140">
            <v>0</v>
          </cell>
          <cell r="I140">
            <v>0</v>
          </cell>
          <cell r="J140">
            <v>0</v>
          </cell>
          <cell r="K140">
            <v>0</v>
          </cell>
          <cell r="L140">
            <v>0</v>
          </cell>
          <cell r="M140">
            <v>0</v>
          </cell>
          <cell r="N140">
            <v>0</v>
          </cell>
        </row>
        <row r="141">
          <cell r="C141">
            <v>0</v>
          </cell>
          <cell r="D141">
            <v>0</v>
          </cell>
          <cell r="E141">
            <v>0</v>
          </cell>
          <cell r="F141">
            <v>0</v>
          </cell>
          <cell r="G141">
            <v>0</v>
          </cell>
          <cell r="H141">
            <v>0</v>
          </cell>
          <cell r="I141">
            <v>0</v>
          </cell>
          <cell r="J141">
            <v>0</v>
          </cell>
          <cell r="K141">
            <v>0</v>
          </cell>
          <cell r="L141">
            <v>0</v>
          </cell>
          <cell r="M141">
            <v>0</v>
          </cell>
          <cell r="N141">
            <v>0</v>
          </cell>
        </row>
        <row r="142">
          <cell r="C142">
            <v>0</v>
          </cell>
          <cell r="D142">
            <v>0</v>
          </cell>
          <cell r="E142">
            <v>0</v>
          </cell>
          <cell r="F142">
            <v>0</v>
          </cell>
          <cell r="G142">
            <v>0</v>
          </cell>
          <cell r="H142">
            <v>0</v>
          </cell>
          <cell r="I142">
            <v>0</v>
          </cell>
          <cell r="J142">
            <v>0</v>
          </cell>
          <cell r="K142">
            <v>0</v>
          </cell>
          <cell r="L142">
            <v>0</v>
          </cell>
          <cell r="M142">
            <v>0</v>
          </cell>
          <cell r="N142">
            <v>0</v>
          </cell>
        </row>
        <row r="143">
          <cell r="C143">
            <v>0</v>
          </cell>
          <cell r="D143">
            <v>0</v>
          </cell>
          <cell r="E143">
            <v>0</v>
          </cell>
          <cell r="F143">
            <v>0</v>
          </cell>
          <cell r="G143">
            <v>0</v>
          </cell>
          <cell r="H143">
            <v>0</v>
          </cell>
          <cell r="I143">
            <v>0</v>
          </cell>
          <cell r="J143">
            <v>0</v>
          </cell>
          <cell r="K143">
            <v>0</v>
          </cell>
          <cell r="L143">
            <v>0</v>
          </cell>
          <cell r="M143">
            <v>0</v>
          </cell>
          <cell r="N143">
            <v>0</v>
          </cell>
        </row>
        <row r="144">
          <cell r="C144">
            <v>2730</v>
          </cell>
          <cell r="D144">
            <v>2500</v>
          </cell>
          <cell r="E144">
            <v>1820</v>
          </cell>
          <cell r="F144">
            <v>1365</v>
          </cell>
          <cell r="G144">
            <v>1365</v>
          </cell>
          <cell r="H144">
            <v>1410</v>
          </cell>
          <cell r="I144">
            <v>1800</v>
          </cell>
          <cell r="J144">
            <v>2000</v>
          </cell>
          <cell r="K144">
            <v>2000</v>
          </cell>
          <cell r="L144">
            <v>3000</v>
          </cell>
          <cell r="M144">
            <v>3500</v>
          </cell>
          <cell r="N144">
            <v>4000</v>
          </cell>
        </row>
        <row r="145">
          <cell r="C145">
            <v>53730</v>
          </cell>
          <cell r="D145">
            <v>56230</v>
          </cell>
          <cell r="E145">
            <v>58050</v>
          </cell>
          <cell r="F145">
            <v>59415</v>
          </cell>
          <cell r="G145">
            <v>60780</v>
          </cell>
          <cell r="H145">
            <v>62190</v>
          </cell>
          <cell r="I145">
            <v>63990</v>
          </cell>
          <cell r="J145">
            <v>65990</v>
          </cell>
          <cell r="K145">
            <v>67990</v>
          </cell>
          <cell r="L145">
            <v>70990</v>
          </cell>
          <cell r="M145">
            <v>74490</v>
          </cell>
          <cell r="N145">
            <v>78490</v>
          </cell>
        </row>
        <row r="147">
          <cell r="C147" t="str">
            <v>Lines 147-148, 160 --&gt; input YTD</v>
          </cell>
        </row>
        <row r="148">
          <cell r="C148">
            <v>0</v>
          </cell>
          <cell r="D148">
            <v>0</v>
          </cell>
          <cell r="E148">
            <v>0</v>
          </cell>
          <cell r="F148">
            <v>0</v>
          </cell>
          <cell r="G148">
            <v>0</v>
          </cell>
          <cell r="H148">
            <v>0</v>
          </cell>
          <cell r="I148">
            <v>0</v>
          </cell>
          <cell r="J148">
            <v>0</v>
          </cell>
          <cell r="K148">
            <v>0</v>
          </cell>
          <cell r="L148">
            <v>0</v>
          </cell>
          <cell r="M148">
            <v>0</v>
          </cell>
          <cell r="N148">
            <v>0</v>
          </cell>
        </row>
        <row r="149">
          <cell r="C149">
            <v>0</v>
          </cell>
          <cell r="D149">
            <v>0</v>
          </cell>
          <cell r="E149">
            <v>0</v>
          </cell>
          <cell r="F149">
            <v>0</v>
          </cell>
          <cell r="G149">
            <v>0</v>
          </cell>
          <cell r="H149">
            <v>0</v>
          </cell>
          <cell r="I149">
            <v>0</v>
          </cell>
          <cell r="J149">
            <v>0</v>
          </cell>
          <cell r="K149">
            <v>0</v>
          </cell>
          <cell r="L149">
            <v>0</v>
          </cell>
          <cell r="M149">
            <v>0</v>
          </cell>
          <cell r="N149">
            <v>0</v>
          </cell>
        </row>
        <row r="150">
          <cell r="C150">
            <v>0</v>
          </cell>
          <cell r="D150">
            <v>0</v>
          </cell>
          <cell r="E150">
            <v>0</v>
          </cell>
          <cell r="F150">
            <v>0</v>
          </cell>
          <cell r="G150">
            <v>0</v>
          </cell>
          <cell r="H150">
            <v>0</v>
          </cell>
          <cell r="I150">
            <v>0</v>
          </cell>
          <cell r="J150">
            <v>0</v>
          </cell>
          <cell r="K150">
            <v>0</v>
          </cell>
          <cell r="L150">
            <v>0</v>
          </cell>
          <cell r="M150">
            <v>0</v>
          </cell>
          <cell r="N150">
            <v>0</v>
          </cell>
        </row>
        <row r="151">
          <cell r="C151" t="str">
            <v>(only YTD)</v>
          </cell>
        </row>
        <row r="152">
          <cell r="C152">
            <v>0</v>
          </cell>
          <cell r="D152">
            <v>0</v>
          </cell>
          <cell r="E152">
            <v>0</v>
          </cell>
          <cell r="F152">
            <v>0</v>
          </cell>
          <cell r="G152">
            <v>0</v>
          </cell>
          <cell r="H152">
            <v>0</v>
          </cell>
          <cell r="I152">
            <v>0</v>
          </cell>
          <cell r="J152">
            <v>0</v>
          </cell>
          <cell r="K152">
            <v>0</v>
          </cell>
          <cell r="L152">
            <v>0</v>
          </cell>
          <cell r="M152">
            <v>0</v>
          </cell>
          <cell r="N152">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60">
          <cell r="C160">
            <v>0</v>
          </cell>
          <cell r="D160">
            <v>0</v>
          </cell>
          <cell r="E160">
            <v>0</v>
          </cell>
          <cell r="F160">
            <v>0</v>
          </cell>
          <cell r="G160">
            <v>0</v>
          </cell>
          <cell r="H160">
            <v>0</v>
          </cell>
          <cell r="I160">
            <v>0</v>
          </cell>
          <cell r="J160">
            <v>0</v>
          </cell>
          <cell r="K160">
            <v>0</v>
          </cell>
          <cell r="L160">
            <v>0</v>
          </cell>
          <cell r="M160">
            <v>0</v>
          </cell>
          <cell r="N160">
            <v>0</v>
          </cell>
        </row>
        <row r="161">
          <cell r="C161">
            <v>0</v>
          </cell>
          <cell r="D161">
            <v>0</v>
          </cell>
          <cell r="E161">
            <v>0</v>
          </cell>
          <cell r="F161">
            <v>0</v>
          </cell>
          <cell r="G161">
            <v>0</v>
          </cell>
          <cell r="H161">
            <v>0</v>
          </cell>
          <cell r="I161">
            <v>0</v>
          </cell>
          <cell r="J161">
            <v>0</v>
          </cell>
          <cell r="K161">
            <v>0</v>
          </cell>
          <cell r="L161">
            <v>0</v>
          </cell>
          <cell r="M161">
            <v>0</v>
          </cell>
          <cell r="N161">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0</v>
          </cell>
          <cell r="J166">
            <v>0</v>
          </cell>
          <cell r="K166">
            <v>0</v>
          </cell>
          <cell r="L166">
            <v>0</v>
          </cell>
          <cell r="M166">
            <v>0</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0</v>
          </cell>
          <cell r="J168">
            <v>0</v>
          </cell>
          <cell r="K168">
            <v>0</v>
          </cell>
          <cell r="L168">
            <v>0</v>
          </cell>
          <cell r="M168">
            <v>0</v>
          </cell>
          <cell r="N168">
            <v>0</v>
          </cell>
        </row>
        <row r="171">
          <cell r="C171">
            <v>5</v>
          </cell>
          <cell r="D171">
            <v>40</v>
          </cell>
          <cell r="E171">
            <v>60</v>
          </cell>
          <cell r="F171">
            <v>80</v>
          </cell>
          <cell r="G171">
            <v>126.66666666666667</v>
          </cell>
          <cell r="H171">
            <v>127.5</v>
          </cell>
          <cell r="I171">
            <v>89.285714285714292</v>
          </cell>
          <cell r="J171">
            <v>45.714285714285715</v>
          </cell>
          <cell r="K171">
            <v>45.714285714285715</v>
          </cell>
          <cell r="L171">
            <v>28.888888888888889</v>
          </cell>
          <cell r="M171">
            <v>21.818181818181817</v>
          </cell>
          <cell r="N171">
            <v>20</v>
          </cell>
        </row>
        <row r="172">
          <cell r="C172">
            <v>5</v>
          </cell>
          <cell r="D172">
            <v>40</v>
          </cell>
          <cell r="E172">
            <v>60</v>
          </cell>
          <cell r="F172">
            <v>80</v>
          </cell>
          <cell r="G172">
            <v>126.66666666666667</v>
          </cell>
          <cell r="H172">
            <v>127.5</v>
          </cell>
          <cell r="I172">
            <v>89.285714285714292</v>
          </cell>
          <cell r="J172">
            <v>45.714285714285715</v>
          </cell>
          <cell r="K172">
            <v>45.714285714285715</v>
          </cell>
          <cell r="L172">
            <v>28.888888888888889</v>
          </cell>
          <cell r="M172">
            <v>21.818181818181817</v>
          </cell>
          <cell r="N172">
            <v>20</v>
          </cell>
        </row>
        <row r="173">
          <cell r="C173">
            <v>0</v>
          </cell>
          <cell r="D173">
            <v>0</v>
          </cell>
          <cell r="E173">
            <v>0</v>
          </cell>
          <cell r="F173">
            <v>0</v>
          </cell>
          <cell r="G173">
            <v>0</v>
          </cell>
          <cell r="H173">
            <v>0</v>
          </cell>
          <cell r="I173">
            <v>0</v>
          </cell>
          <cell r="J173">
            <v>0</v>
          </cell>
          <cell r="K173">
            <v>0</v>
          </cell>
          <cell r="L173">
            <v>0</v>
          </cell>
          <cell r="M173">
            <v>0</v>
          </cell>
          <cell r="N173">
            <v>0</v>
          </cell>
        </row>
        <row r="178">
          <cell r="C178">
            <v>0</v>
          </cell>
          <cell r="D178">
            <v>0</v>
          </cell>
          <cell r="E178">
            <v>0</v>
          </cell>
          <cell r="F178">
            <v>0</v>
          </cell>
          <cell r="G178">
            <v>0</v>
          </cell>
          <cell r="H178">
            <v>0</v>
          </cell>
          <cell r="I178">
            <v>0</v>
          </cell>
          <cell r="J178">
            <v>0</v>
          </cell>
          <cell r="K178">
            <v>0</v>
          </cell>
          <cell r="L178">
            <v>0</v>
          </cell>
          <cell r="M178">
            <v>0</v>
          </cell>
          <cell r="N178">
            <v>0</v>
          </cell>
        </row>
        <row r="179">
          <cell r="C179">
            <v>0</v>
          </cell>
          <cell r="D179">
            <v>0</v>
          </cell>
          <cell r="E179">
            <v>0</v>
          </cell>
          <cell r="F179">
            <v>0</v>
          </cell>
          <cell r="G179">
            <v>0</v>
          </cell>
          <cell r="H179">
            <v>0</v>
          </cell>
          <cell r="I179">
            <v>0</v>
          </cell>
          <cell r="J179">
            <v>0</v>
          </cell>
          <cell r="K179">
            <v>0</v>
          </cell>
          <cell r="L179">
            <v>0</v>
          </cell>
          <cell r="M179">
            <v>0</v>
          </cell>
          <cell r="N179">
            <v>0</v>
          </cell>
        </row>
        <row r="180">
          <cell r="C180">
            <v>0</v>
          </cell>
          <cell r="D180">
            <v>0</v>
          </cell>
          <cell r="E180">
            <v>0</v>
          </cell>
          <cell r="F180">
            <v>0</v>
          </cell>
          <cell r="G180">
            <v>0</v>
          </cell>
          <cell r="H180">
            <v>0</v>
          </cell>
          <cell r="I180">
            <v>0</v>
          </cell>
          <cell r="J180">
            <v>0</v>
          </cell>
          <cell r="K180">
            <v>0</v>
          </cell>
          <cell r="L180">
            <v>0</v>
          </cell>
          <cell r="M180">
            <v>0</v>
          </cell>
          <cell r="N180">
            <v>0</v>
          </cell>
        </row>
        <row r="181">
          <cell r="C181">
            <v>0</v>
          </cell>
          <cell r="D181">
            <v>0</v>
          </cell>
          <cell r="E181">
            <v>0</v>
          </cell>
          <cell r="F181">
            <v>0</v>
          </cell>
          <cell r="G181">
            <v>0</v>
          </cell>
          <cell r="H181">
            <v>0</v>
          </cell>
          <cell r="I181">
            <v>0</v>
          </cell>
          <cell r="J181">
            <v>0</v>
          </cell>
          <cell r="K181">
            <v>0</v>
          </cell>
          <cell r="L181">
            <v>0</v>
          </cell>
          <cell r="M181">
            <v>0</v>
          </cell>
          <cell r="N181">
            <v>0</v>
          </cell>
        </row>
        <row r="182">
          <cell r="C182">
            <v>0</v>
          </cell>
          <cell r="D182">
            <v>0</v>
          </cell>
          <cell r="E182">
            <v>0</v>
          </cell>
          <cell r="F182">
            <v>0</v>
          </cell>
          <cell r="G182">
            <v>0</v>
          </cell>
          <cell r="H182">
            <v>0</v>
          </cell>
          <cell r="I182">
            <v>0</v>
          </cell>
          <cell r="J182">
            <v>0</v>
          </cell>
          <cell r="K182">
            <v>0</v>
          </cell>
          <cell r="L182">
            <v>0</v>
          </cell>
          <cell r="M182">
            <v>0</v>
          </cell>
          <cell r="N182">
            <v>0</v>
          </cell>
        </row>
        <row r="183">
          <cell r="C183">
            <v>0</v>
          </cell>
          <cell r="D183">
            <v>0</v>
          </cell>
          <cell r="E183">
            <v>0</v>
          </cell>
          <cell r="F183">
            <v>0</v>
          </cell>
          <cell r="G183">
            <v>0</v>
          </cell>
          <cell r="H183">
            <v>0</v>
          </cell>
          <cell r="I183">
            <v>0</v>
          </cell>
          <cell r="J183">
            <v>0</v>
          </cell>
          <cell r="K183">
            <v>0</v>
          </cell>
          <cell r="L183">
            <v>0</v>
          </cell>
          <cell r="M183">
            <v>0</v>
          </cell>
          <cell r="N183">
            <v>0</v>
          </cell>
        </row>
        <row r="184">
          <cell r="C184">
            <v>0</v>
          </cell>
          <cell r="D184">
            <v>0</v>
          </cell>
          <cell r="E184">
            <v>0</v>
          </cell>
          <cell r="F184">
            <v>0</v>
          </cell>
          <cell r="G184">
            <v>0</v>
          </cell>
          <cell r="H184">
            <v>0</v>
          </cell>
          <cell r="I184">
            <v>0</v>
          </cell>
          <cell r="J184">
            <v>0</v>
          </cell>
          <cell r="K184">
            <v>0</v>
          </cell>
          <cell r="L184">
            <v>0</v>
          </cell>
          <cell r="M184">
            <v>0</v>
          </cell>
          <cell r="N184">
            <v>0</v>
          </cell>
        </row>
        <row r="185">
          <cell r="C185">
            <v>0</v>
          </cell>
          <cell r="D185">
            <v>0</v>
          </cell>
          <cell r="E185">
            <v>0</v>
          </cell>
          <cell r="F185">
            <v>0</v>
          </cell>
          <cell r="G185">
            <v>0</v>
          </cell>
          <cell r="H185">
            <v>0</v>
          </cell>
          <cell r="I185">
            <v>0</v>
          </cell>
          <cell r="J185">
            <v>0</v>
          </cell>
          <cell r="K185">
            <v>0</v>
          </cell>
          <cell r="L185">
            <v>0</v>
          </cell>
          <cell r="M185">
            <v>0</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0</v>
          </cell>
          <cell r="D187">
            <v>0</v>
          </cell>
          <cell r="E187">
            <v>0</v>
          </cell>
          <cell r="F187">
            <v>0</v>
          </cell>
          <cell r="G187">
            <v>0</v>
          </cell>
          <cell r="H187">
            <v>0</v>
          </cell>
          <cell r="I187">
            <v>0</v>
          </cell>
          <cell r="J187">
            <v>0</v>
          </cell>
          <cell r="K187">
            <v>0</v>
          </cell>
          <cell r="L187">
            <v>0</v>
          </cell>
          <cell r="M187">
            <v>0</v>
          </cell>
          <cell r="N187">
            <v>0</v>
          </cell>
        </row>
        <row r="190">
          <cell r="C190">
            <v>0</v>
          </cell>
          <cell r="D190">
            <v>0</v>
          </cell>
          <cell r="E190">
            <v>0</v>
          </cell>
          <cell r="F190">
            <v>0</v>
          </cell>
          <cell r="G190">
            <v>0</v>
          </cell>
          <cell r="H190">
            <v>0</v>
          </cell>
          <cell r="I190">
            <v>0</v>
          </cell>
          <cell r="J190">
            <v>0</v>
          </cell>
          <cell r="K190">
            <v>0</v>
          </cell>
          <cell r="L190">
            <v>0</v>
          </cell>
          <cell r="M190">
            <v>0</v>
          </cell>
          <cell r="N190">
            <v>0</v>
          </cell>
        </row>
        <row r="191">
          <cell r="C191">
            <v>0</v>
          </cell>
          <cell r="D191">
            <v>0</v>
          </cell>
          <cell r="E191">
            <v>0</v>
          </cell>
          <cell r="F191">
            <v>0</v>
          </cell>
          <cell r="G191">
            <v>0</v>
          </cell>
          <cell r="H191">
            <v>0</v>
          </cell>
          <cell r="I191">
            <v>0</v>
          </cell>
          <cell r="J191">
            <v>0</v>
          </cell>
          <cell r="K191">
            <v>0</v>
          </cell>
          <cell r="L191">
            <v>0</v>
          </cell>
          <cell r="M191">
            <v>0</v>
          </cell>
          <cell r="N191">
            <v>0</v>
          </cell>
        </row>
        <row r="192">
          <cell r="C192">
            <v>0</v>
          </cell>
          <cell r="D192">
            <v>0</v>
          </cell>
          <cell r="E192">
            <v>0</v>
          </cell>
          <cell r="F192">
            <v>0</v>
          </cell>
          <cell r="G192">
            <v>0</v>
          </cell>
          <cell r="H192">
            <v>0</v>
          </cell>
          <cell r="I192">
            <v>0</v>
          </cell>
          <cell r="J192">
            <v>0</v>
          </cell>
          <cell r="K192">
            <v>0</v>
          </cell>
          <cell r="L192">
            <v>0</v>
          </cell>
          <cell r="M192">
            <v>0</v>
          </cell>
          <cell r="N192">
            <v>0</v>
          </cell>
        </row>
        <row r="193">
          <cell r="C193">
            <v>0</v>
          </cell>
          <cell r="D193">
            <v>0</v>
          </cell>
          <cell r="E193">
            <v>0</v>
          </cell>
          <cell r="F193">
            <v>0</v>
          </cell>
          <cell r="G193">
            <v>0</v>
          </cell>
          <cell r="H193">
            <v>0</v>
          </cell>
          <cell r="I193">
            <v>0</v>
          </cell>
          <cell r="J193">
            <v>0</v>
          </cell>
          <cell r="K193">
            <v>0</v>
          </cell>
          <cell r="L193">
            <v>0</v>
          </cell>
          <cell r="M193">
            <v>0</v>
          </cell>
          <cell r="N193">
            <v>0</v>
          </cell>
        </row>
        <row r="194">
          <cell r="C194">
            <v>0</v>
          </cell>
          <cell r="D194">
            <v>0</v>
          </cell>
          <cell r="E194">
            <v>0</v>
          </cell>
          <cell r="F194">
            <v>0</v>
          </cell>
          <cell r="G194">
            <v>0</v>
          </cell>
          <cell r="H194">
            <v>0</v>
          </cell>
          <cell r="I194">
            <v>0</v>
          </cell>
          <cell r="J194">
            <v>0</v>
          </cell>
          <cell r="K194">
            <v>0</v>
          </cell>
          <cell r="L194">
            <v>0</v>
          </cell>
          <cell r="M194">
            <v>0</v>
          </cell>
          <cell r="N194">
            <v>0</v>
          </cell>
        </row>
        <row r="195">
          <cell r="C195">
            <v>0</v>
          </cell>
          <cell r="D195">
            <v>0</v>
          </cell>
          <cell r="E195">
            <v>0</v>
          </cell>
          <cell r="F195">
            <v>0</v>
          </cell>
          <cell r="G195">
            <v>0</v>
          </cell>
          <cell r="H195">
            <v>0</v>
          </cell>
          <cell r="I195">
            <v>0</v>
          </cell>
          <cell r="J195">
            <v>0</v>
          </cell>
          <cell r="K195">
            <v>0</v>
          </cell>
          <cell r="L195">
            <v>0</v>
          </cell>
          <cell r="M195">
            <v>0</v>
          </cell>
          <cell r="N195">
            <v>0</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0</v>
          </cell>
          <cell r="D197">
            <v>0</v>
          </cell>
          <cell r="E197">
            <v>0</v>
          </cell>
          <cell r="F197">
            <v>0</v>
          </cell>
          <cell r="G197">
            <v>0</v>
          </cell>
          <cell r="H197">
            <v>0</v>
          </cell>
          <cell r="I197">
            <v>0</v>
          </cell>
          <cell r="J197">
            <v>0</v>
          </cell>
          <cell r="K197">
            <v>0</v>
          </cell>
          <cell r="L197">
            <v>0</v>
          </cell>
          <cell r="M197">
            <v>0</v>
          </cell>
          <cell r="N197">
            <v>0</v>
          </cell>
        </row>
        <row r="198">
          <cell r="C198">
            <v>0</v>
          </cell>
          <cell r="D198">
            <v>0</v>
          </cell>
          <cell r="E198">
            <v>0</v>
          </cell>
          <cell r="F198">
            <v>0</v>
          </cell>
          <cell r="G198">
            <v>0</v>
          </cell>
          <cell r="H198">
            <v>0</v>
          </cell>
          <cell r="I198">
            <v>0</v>
          </cell>
          <cell r="J198">
            <v>0</v>
          </cell>
          <cell r="K198">
            <v>0</v>
          </cell>
          <cell r="L198">
            <v>0</v>
          </cell>
          <cell r="M198">
            <v>0</v>
          </cell>
          <cell r="N198">
            <v>0</v>
          </cell>
        </row>
        <row r="199">
          <cell r="C199">
            <v>0</v>
          </cell>
          <cell r="D199">
            <v>0</v>
          </cell>
          <cell r="E199">
            <v>0</v>
          </cell>
          <cell r="F199">
            <v>0</v>
          </cell>
          <cell r="G199">
            <v>0</v>
          </cell>
          <cell r="H199">
            <v>0</v>
          </cell>
          <cell r="I199">
            <v>0</v>
          </cell>
          <cell r="J199">
            <v>0</v>
          </cell>
          <cell r="K199">
            <v>0</v>
          </cell>
          <cell r="L199">
            <v>0</v>
          </cell>
          <cell r="M199">
            <v>0</v>
          </cell>
          <cell r="N199">
            <v>0</v>
          </cell>
        </row>
        <row r="200">
          <cell r="C200">
            <v>0</v>
          </cell>
          <cell r="D200">
            <v>0</v>
          </cell>
          <cell r="E200">
            <v>0</v>
          </cell>
          <cell r="F200">
            <v>0</v>
          </cell>
          <cell r="G200">
            <v>0</v>
          </cell>
          <cell r="H200">
            <v>0</v>
          </cell>
          <cell r="I200">
            <v>0</v>
          </cell>
          <cell r="J200">
            <v>0</v>
          </cell>
          <cell r="K200">
            <v>0</v>
          </cell>
          <cell r="L200">
            <v>0</v>
          </cell>
          <cell r="M200">
            <v>0</v>
          </cell>
          <cell r="N200">
            <v>0</v>
          </cell>
        </row>
        <row r="203">
          <cell r="C203">
            <v>0</v>
          </cell>
          <cell r="D203">
            <v>0</v>
          </cell>
          <cell r="E203">
            <v>0</v>
          </cell>
          <cell r="F203">
            <v>0</v>
          </cell>
          <cell r="G203">
            <v>0</v>
          </cell>
          <cell r="H203">
            <v>0</v>
          </cell>
          <cell r="I203">
            <v>0</v>
          </cell>
          <cell r="J203">
            <v>0</v>
          </cell>
          <cell r="K203">
            <v>0</v>
          </cell>
          <cell r="L203">
            <v>0</v>
          </cell>
          <cell r="M203">
            <v>0</v>
          </cell>
          <cell r="N203">
            <v>0</v>
          </cell>
        </row>
        <row r="204">
          <cell r="C204">
            <v>0</v>
          </cell>
          <cell r="D204">
            <v>0</v>
          </cell>
          <cell r="E204">
            <v>0</v>
          </cell>
          <cell r="F204">
            <v>0</v>
          </cell>
          <cell r="G204">
            <v>0</v>
          </cell>
          <cell r="H204">
            <v>0</v>
          </cell>
          <cell r="I204">
            <v>0</v>
          </cell>
          <cell r="J204">
            <v>0</v>
          </cell>
          <cell r="K204">
            <v>0</v>
          </cell>
          <cell r="L204">
            <v>0</v>
          </cell>
          <cell r="M204">
            <v>0</v>
          </cell>
          <cell r="N204">
            <v>0</v>
          </cell>
        </row>
        <row r="205">
          <cell r="C205">
            <v>0</v>
          </cell>
          <cell r="D205">
            <v>0</v>
          </cell>
          <cell r="E205">
            <v>0</v>
          </cell>
          <cell r="F205">
            <v>0</v>
          </cell>
          <cell r="G205">
            <v>0</v>
          </cell>
          <cell r="H205">
            <v>0</v>
          </cell>
          <cell r="I205">
            <v>0</v>
          </cell>
          <cell r="J205">
            <v>0</v>
          </cell>
          <cell r="K205">
            <v>0</v>
          </cell>
          <cell r="L205">
            <v>0</v>
          </cell>
          <cell r="M205">
            <v>0</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0</v>
          </cell>
          <cell r="D207">
            <v>0</v>
          </cell>
          <cell r="E207">
            <v>0</v>
          </cell>
          <cell r="F207">
            <v>0</v>
          </cell>
          <cell r="G207">
            <v>0</v>
          </cell>
          <cell r="H207">
            <v>0</v>
          </cell>
          <cell r="I207">
            <v>0</v>
          </cell>
          <cell r="J207">
            <v>0</v>
          </cell>
          <cell r="K207">
            <v>0</v>
          </cell>
          <cell r="L207">
            <v>0</v>
          </cell>
          <cell r="M207">
            <v>0</v>
          </cell>
          <cell r="N207">
            <v>0</v>
          </cell>
        </row>
        <row r="209">
          <cell r="C209">
            <v>0</v>
          </cell>
          <cell r="D209">
            <v>2200</v>
          </cell>
          <cell r="E209">
            <v>1400</v>
          </cell>
          <cell r="F209">
            <v>1700</v>
          </cell>
          <cell r="G209">
            <v>1750</v>
          </cell>
          <cell r="H209">
            <v>1950</v>
          </cell>
          <cell r="I209">
            <v>1950</v>
          </cell>
          <cell r="J209">
            <v>1900</v>
          </cell>
          <cell r="K209">
            <v>750</v>
          </cell>
          <cell r="L209">
            <v>150</v>
          </cell>
          <cell r="M209">
            <v>750</v>
          </cell>
          <cell r="N209">
            <v>750</v>
          </cell>
        </row>
        <row r="210">
          <cell r="C210">
            <v>0</v>
          </cell>
          <cell r="D210">
            <v>880</v>
          </cell>
          <cell r="E210">
            <v>769.23076923076928</v>
          </cell>
          <cell r="F210">
            <v>1245.4212454212454</v>
          </cell>
          <cell r="G210">
            <v>1282.051282051282</v>
          </cell>
          <cell r="H210">
            <v>1382.9787234042553</v>
          </cell>
          <cell r="I210">
            <v>1083.3333333333333</v>
          </cell>
          <cell r="J210">
            <v>950</v>
          </cell>
          <cell r="K210">
            <v>375</v>
          </cell>
          <cell r="L210">
            <v>50</v>
          </cell>
          <cell r="M210">
            <v>214.28571428571428</v>
          </cell>
          <cell r="N210">
            <v>187.5</v>
          </cell>
        </row>
        <row r="211">
          <cell r="F211" t="str">
            <v>(not measurable)</v>
          </cell>
        </row>
        <row r="212">
          <cell r="F212" t="str">
            <v>(not measurable)</v>
          </cell>
        </row>
        <row r="216">
          <cell r="C216">
            <v>0</v>
          </cell>
          <cell r="D216">
            <v>0</v>
          </cell>
          <cell r="E216">
            <v>0</v>
          </cell>
          <cell r="F216">
            <v>0</v>
          </cell>
          <cell r="G216">
            <v>0</v>
          </cell>
          <cell r="H216">
            <v>0</v>
          </cell>
          <cell r="I216">
            <v>0</v>
          </cell>
          <cell r="J216">
            <v>0</v>
          </cell>
          <cell r="K216">
            <v>0</v>
          </cell>
          <cell r="L216">
            <v>0</v>
          </cell>
          <cell r="M216">
            <v>0</v>
          </cell>
          <cell r="N216">
            <v>0</v>
          </cell>
        </row>
        <row r="220">
          <cell r="C220">
            <v>0</v>
          </cell>
          <cell r="D220">
            <v>0</v>
          </cell>
          <cell r="E220">
            <v>0</v>
          </cell>
          <cell r="F220">
            <v>0</v>
          </cell>
          <cell r="G220">
            <v>0</v>
          </cell>
          <cell r="H220">
            <v>0</v>
          </cell>
          <cell r="I220">
            <v>0</v>
          </cell>
          <cell r="J220">
            <v>0</v>
          </cell>
          <cell r="K220">
            <v>0</v>
          </cell>
          <cell r="L220">
            <v>0</v>
          </cell>
          <cell r="M220">
            <v>0</v>
          </cell>
          <cell r="N220">
            <v>0</v>
          </cell>
        </row>
        <row r="221">
          <cell r="C221">
            <v>0</v>
          </cell>
          <cell r="D221">
            <v>0</v>
          </cell>
          <cell r="E221">
            <v>0</v>
          </cell>
          <cell r="F221">
            <v>0</v>
          </cell>
          <cell r="G221">
            <v>0</v>
          </cell>
          <cell r="H221">
            <v>0</v>
          </cell>
          <cell r="I221">
            <v>0</v>
          </cell>
          <cell r="J221">
            <v>0</v>
          </cell>
          <cell r="K221">
            <v>0</v>
          </cell>
          <cell r="L221">
            <v>0</v>
          </cell>
          <cell r="M221">
            <v>0</v>
          </cell>
          <cell r="N221">
            <v>0</v>
          </cell>
        </row>
        <row r="222">
          <cell r="C222">
            <v>0</v>
          </cell>
          <cell r="D222">
            <v>0</v>
          </cell>
          <cell r="E222">
            <v>0</v>
          </cell>
          <cell r="F222">
            <v>0</v>
          </cell>
          <cell r="G222">
            <v>0</v>
          </cell>
          <cell r="H222">
            <v>0</v>
          </cell>
          <cell r="I222">
            <v>0</v>
          </cell>
          <cell r="J222">
            <v>0</v>
          </cell>
          <cell r="K222">
            <v>0</v>
          </cell>
          <cell r="L222">
            <v>0</v>
          </cell>
          <cell r="M222">
            <v>0</v>
          </cell>
          <cell r="N222">
            <v>0</v>
          </cell>
        </row>
        <row r="223">
          <cell r="C223">
            <v>0</v>
          </cell>
          <cell r="D223">
            <v>0</v>
          </cell>
          <cell r="E223">
            <v>0</v>
          </cell>
          <cell r="F223">
            <v>0</v>
          </cell>
          <cell r="G223">
            <v>0</v>
          </cell>
          <cell r="H223">
            <v>0</v>
          </cell>
          <cell r="I223">
            <v>0</v>
          </cell>
          <cell r="J223">
            <v>0</v>
          </cell>
          <cell r="K223">
            <v>0</v>
          </cell>
          <cell r="L223">
            <v>0</v>
          </cell>
          <cell r="M223">
            <v>0</v>
          </cell>
          <cell r="N223">
            <v>0</v>
          </cell>
        </row>
        <row r="228">
          <cell r="C228">
            <v>0</v>
          </cell>
          <cell r="D228">
            <v>0</v>
          </cell>
          <cell r="E228">
            <v>0</v>
          </cell>
          <cell r="F228">
            <v>0</v>
          </cell>
          <cell r="G228">
            <v>0</v>
          </cell>
          <cell r="H228">
            <v>0</v>
          </cell>
          <cell r="I228">
            <v>0</v>
          </cell>
          <cell r="J228">
            <v>0</v>
          </cell>
          <cell r="K228">
            <v>0</v>
          </cell>
          <cell r="L228">
            <v>0</v>
          </cell>
          <cell r="M228">
            <v>0</v>
          </cell>
          <cell r="N228">
            <v>0</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15185.13</v>
          </cell>
          <cell r="D233">
            <v>15728.455</v>
          </cell>
          <cell r="E233">
            <v>16234.537499999999</v>
          </cell>
          <cell r="F233">
            <v>16665.483750000003</v>
          </cell>
          <cell r="G233">
            <v>17013.9103125</v>
          </cell>
          <cell r="H233">
            <v>17425.704375000001</v>
          </cell>
          <cell r="I233">
            <v>17550.772187499999</v>
          </cell>
          <cell r="J233">
            <v>17381.968984374998</v>
          </cell>
          <cell r="K233">
            <v>17216.189492187499</v>
          </cell>
          <cell r="L233">
            <v>17053.174746093748</v>
          </cell>
          <cell r="M233">
            <v>16802.042373046876</v>
          </cell>
          <cell r="N233">
            <v>16435.85118652344</v>
          </cell>
        </row>
        <row r="234">
          <cell r="C234">
            <v>289.98625035806356</v>
          </cell>
          <cell r="D234">
            <v>286.07593670425609</v>
          </cell>
          <cell r="E234">
            <v>284.11861218060903</v>
          </cell>
          <cell r="F234">
            <v>283.75233048142002</v>
          </cell>
          <cell r="G234">
            <v>283.10512604517658</v>
          </cell>
          <cell r="H234">
            <v>283.4139119297389</v>
          </cell>
          <cell r="I234">
            <v>278.18627654937393</v>
          </cell>
          <cell r="J234">
            <v>267.45605453723647</v>
          </cell>
          <cell r="K234">
            <v>256.99640979530528</v>
          </cell>
          <cell r="L234">
            <v>245.40473084031873</v>
          </cell>
          <cell r="M234">
            <v>230.98765978893147</v>
          </cell>
          <cell r="N234">
            <v>214.87581627040709</v>
          </cell>
        </row>
        <row r="237">
          <cell r="C237">
            <v>11101.65</v>
          </cell>
          <cell r="D237">
            <v>11454.975</v>
          </cell>
          <cell r="E237">
            <v>11822.737499999999</v>
          </cell>
          <cell r="F237">
            <v>12149.943750000002</v>
          </cell>
          <cell r="G237">
            <v>12516.190312499999</v>
          </cell>
          <cell r="H237">
            <v>12773.894375</v>
          </cell>
          <cell r="I237">
            <v>12851.8871875</v>
          </cell>
          <cell r="J237">
            <v>12664.271484374998</v>
          </cell>
          <cell r="K237">
            <v>12526.085742187501</v>
          </cell>
          <cell r="L237">
            <v>12351.992871093749</v>
          </cell>
          <cell r="M237">
            <v>12107.446435546875</v>
          </cell>
          <cell r="N237">
            <v>11775.173217773438</v>
          </cell>
        </row>
        <row r="239">
          <cell r="C239">
            <v>3753.415</v>
          </cell>
          <cell r="D239">
            <v>3872.8724999999999</v>
          </cell>
          <cell r="E239">
            <v>3997.2112499999998</v>
          </cell>
          <cell r="F239">
            <v>4107.8381250000002</v>
          </cell>
          <cell r="G239">
            <v>4270.9274999999998</v>
          </cell>
          <cell r="H239">
            <v>4398.5579687500003</v>
          </cell>
          <cell r="I239">
            <v>4425.4139843749999</v>
          </cell>
          <cell r="J239">
            <v>4342.0359374999998</v>
          </cell>
          <cell r="K239">
            <v>4294.6579687499998</v>
          </cell>
          <cell r="L239">
            <v>4234.9689843750002</v>
          </cell>
          <cell r="M239">
            <v>4151.1244921875004</v>
          </cell>
          <cell r="N239">
            <v>4037.2022460937501</v>
          </cell>
        </row>
        <row r="240">
          <cell r="C240">
            <v>4229.2</v>
          </cell>
          <cell r="D240">
            <v>4363.8</v>
          </cell>
          <cell r="E240">
            <v>4503.8999999999996</v>
          </cell>
          <cell r="F240">
            <v>4628.55</v>
          </cell>
          <cell r="G240">
            <v>4686.1565625000003</v>
          </cell>
          <cell r="H240">
            <v>4760.0832812500003</v>
          </cell>
          <cell r="I240">
            <v>4789.1466406250001</v>
          </cell>
          <cell r="J240">
            <v>4764.1783203124996</v>
          </cell>
          <cell r="K240">
            <v>4771.8421875000004</v>
          </cell>
          <cell r="L240">
            <v>4705.5210937499996</v>
          </cell>
          <cell r="M240">
            <v>4612.3605468750002</v>
          </cell>
          <cell r="N240">
            <v>4485.7802734375</v>
          </cell>
        </row>
        <row r="241">
          <cell r="C241">
            <v>3119.0349999999999</v>
          </cell>
          <cell r="D241">
            <v>3218.3024999999998</v>
          </cell>
          <cell r="E241">
            <v>3321.6262499999998</v>
          </cell>
          <cell r="F241">
            <v>3413.555625</v>
          </cell>
          <cell r="G241">
            <v>3559.1062499999998</v>
          </cell>
          <cell r="H241">
            <v>3615.2531250000002</v>
          </cell>
          <cell r="I241">
            <v>3637.3265624999999</v>
          </cell>
          <cell r="J241">
            <v>3558.0572265625001</v>
          </cell>
          <cell r="K241">
            <v>3459.5855859375001</v>
          </cell>
          <cell r="L241">
            <v>3411.5027929687499</v>
          </cell>
          <cell r="M241">
            <v>3343.9613964843752</v>
          </cell>
          <cell r="N241">
            <v>3252.1906982421874</v>
          </cell>
        </row>
        <row r="242">
          <cell r="C242">
            <v>212.00515611572615</v>
          </cell>
          <cell r="D242">
            <v>208.34803564932702</v>
          </cell>
          <cell r="E242">
            <v>206.90825166258313</v>
          </cell>
          <cell r="F242">
            <v>206.86917379645004</v>
          </cell>
          <cell r="G242">
            <v>208.26474166978656</v>
          </cell>
          <cell r="H242">
            <v>209.45961096991064</v>
          </cell>
          <cell r="I242">
            <v>210.37628396627926</v>
          </cell>
          <cell r="J242">
            <v>209.36140658579927</v>
          </cell>
          <cell r="K242">
            <v>210.55783732034797</v>
          </cell>
          <cell r="L242">
            <v>211.18127664718327</v>
          </cell>
          <cell r="M242">
            <v>211.52072738551493</v>
          </cell>
          <cell r="N242">
            <v>212.20351807124595</v>
          </cell>
        </row>
        <row r="245">
          <cell r="C245">
            <v>0</v>
          </cell>
          <cell r="D245">
            <v>0</v>
          </cell>
          <cell r="E245">
            <v>0</v>
          </cell>
          <cell r="F245">
            <v>0</v>
          </cell>
          <cell r="G245">
            <v>0</v>
          </cell>
          <cell r="H245">
            <v>75</v>
          </cell>
          <cell r="I245">
            <v>112.5</v>
          </cell>
          <cell r="J245">
            <v>168.75</v>
          </cell>
          <cell r="K245">
            <v>196.875</v>
          </cell>
          <cell r="L245">
            <v>248.4375</v>
          </cell>
          <cell r="M245">
            <v>311.71875</v>
          </cell>
          <cell r="N245">
            <v>380.859375</v>
          </cell>
        </row>
        <row r="246">
          <cell r="C246">
            <v>0</v>
          </cell>
          <cell r="D246">
            <v>0</v>
          </cell>
          <cell r="E246">
            <v>0</v>
          </cell>
          <cell r="F246">
            <v>0</v>
          </cell>
          <cell r="G246">
            <v>0</v>
          </cell>
          <cell r="H246">
            <v>75</v>
          </cell>
          <cell r="I246">
            <v>112.5</v>
          </cell>
          <cell r="J246">
            <v>168.75</v>
          </cell>
          <cell r="K246">
            <v>196.875</v>
          </cell>
          <cell r="L246">
            <v>248.4375</v>
          </cell>
          <cell r="M246">
            <v>311.71875</v>
          </cell>
          <cell r="N246">
            <v>380.859375</v>
          </cell>
        </row>
        <row r="250">
          <cell r="C250">
            <v>0</v>
          </cell>
          <cell r="D250">
            <v>0</v>
          </cell>
          <cell r="E250">
            <v>0</v>
          </cell>
          <cell r="F250">
            <v>0</v>
          </cell>
          <cell r="G250">
            <v>0</v>
          </cell>
          <cell r="H250">
            <v>150</v>
          </cell>
          <cell r="I250">
            <v>56.25</v>
          </cell>
          <cell r="J250">
            <v>37.5</v>
          </cell>
          <cell r="K250">
            <v>26.25</v>
          </cell>
          <cell r="L250">
            <v>22.585227272727273</v>
          </cell>
          <cell r="M250">
            <v>20.110887096774192</v>
          </cell>
          <cell r="N250">
            <v>18.136160714285715</v>
          </cell>
        </row>
        <row r="253">
          <cell r="C253">
            <v>11101.65</v>
          </cell>
          <cell r="D253">
            <v>11454.975</v>
          </cell>
          <cell r="E253">
            <v>11822.737499999999</v>
          </cell>
          <cell r="F253">
            <v>12149.943750000002</v>
          </cell>
          <cell r="G253">
            <v>12516.190312499999</v>
          </cell>
          <cell r="H253">
            <v>12848.894375</v>
          </cell>
          <cell r="I253">
            <v>12964.3871875</v>
          </cell>
          <cell r="J253">
            <v>12833.021484374998</v>
          </cell>
          <cell r="K253">
            <v>12722.960742187501</v>
          </cell>
          <cell r="L253">
            <v>12600.430371093749</v>
          </cell>
          <cell r="M253">
            <v>12419.165185546875</v>
          </cell>
          <cell r="N253">
            <v>12156.032592773438</v>
          </cell>
        </row>
        <row r="254">
          <cell r="C254">
            <v>0</v>
          </cell>
          <cell r="D254">
            <v>0</v>
          </cell>
          <cell r="E254">
            <v>0</v>
          </cell>
          <cell r="F254">
            <v>0</v>
          </cell>
          <cell r="G254">
            <v>0</v>
          </cell>
          <cell r="H254">
            <v>75</v>
          </cell>
          <cell r="I254">
            <v>112.5</v>
          </cell>
          <cell r="J254">
            <v>168.75</v>
          </cell>
          <cell r="K254">
            <v>196.875</v>
          </cell>
          <cell r="L254">
            <v>248.4375</v>
          </cell>
          <cell r="M254">
            <v>311.71875</v>
          </cell>
          <cell r="N254">
            <v>380.859375</v>
          </cell>
        </row>
        <row r="255">
          <cell r="C255">
            <v>3753.415</v>
          </cell>
          <cell r="D255">
            <v>3872.8724999999999</v>
          </cell>
          <cell r="E255">
            <v>3997.2112499999998</v>
          </cell>
          <cell r="F255">
            <v>4107.8381250000002</v>
          </cell>
          <cell r="G255">
            <v>4270.9274999999998</v>
          </cell>
          <cell r="H255">
            <v>4398.5579687500003</v>
          </cell>
          <cell r="I255">
            <v>4425.4139843749999</v>
          </cell>
          <cell r="J255">
            <v>4342.0359374999998</v>
          </cell>
          <cell r="K255">
            <v>4294.6579687499998</v>
          </cell>
          <cell r="L255">
            <v>4234.9689843750002</v>
          </cell>
          <cell r="M255">
            <v>4151.1244921875004</v>
          </cell>
          <cell r="N255">
            <v>4037.2022460937501</v>
          </cell>
        </row>
        <row r="256">
          <cell r="C256">
            <v>4229.2</v>
          </cell>
          <cell r="D256">
            <v>4363.8</v>
          </cell>
          <cell r="E256">
            <v>4503.8999999999996</v>
          </cell>
          <cell r="F256">
            <v>4628.55</v>
          </cell>
          <cell r="G256">
            <v>4686.1565625000003</v>
          </cell>
          <cell r="H256">
            <v>4760.0832812500003</v>
          </cell>
          <cell r="I256">
            <v>4789.1466406250001</v>
          </cell>
          <cell r="J256">
            <v>4764.1783203124996</v>
          </cell>
          <cell r="K256">
            <v>4771.8421875000004</v>
          </cell>
          <cell r="L256">
            <v>4705.5210937499996</v>
          </cell>
          <cell r="M256">
            <v>4612.3605468750002</v>
          </cell>
          <cell r="N256">
            <v>4485.7802734375</v>
          </cell>
        </row>
        <row r="257">
          <cell r="C257">
            <v>3119.0349999999999</v>
          </cell>
          <cell r="D257">
            <v>3218.3024999999998</v>
          </cell>
          <cell r="E257">
            <v>3321.6262499999998</v>
          </cell>
          <cell r="F257">
            <v>3413.555625</v>
          </cell>
          <cell r="G257">
            <v>3559.1062499999998</v>
          </cell>
          <cell r="H257">
            <v>3615.2531250000002</v>
          </cell>
          <cell r="I257">
            <v>3637.3265624999999</v>
          </cell>
          <cell r="J257">
            <v>3558.0572265625001</v>
          </cell>
          <cell r="K257">
            <v>3459.5855859375001</v>
          </cell>
          <cell r="L257">
            <v>3411.5027929687499</v>
          </cell>
          <cell r="M257">
            <v>3343.9613964843752</v>
          </cell>
          <cell r="N257">
            <v>3252.1906982421874</v>
          </cell>
        </row>
        <row r="258">
          <cell r="C258">
            <v>212.00515611572615</v>
          </cell>
          <cell r="D258">
            <v>208.34803564932702</v>
          </cell>
          <cell r="E258">
            <v>206.90825166258313</v>
          </cell>
          <cell r="F258">
            <v>206.86917379645004</v>
          </cell>
          <cell r="G258">
            <v>208.26474166978656</v>
          </cell>
          <cell r="H258">
            <v>208.97608156460925</v>
          </cell>
          <cell r="I258">
            <v>205.49036594547471</v>
          </cell>
          <cell r="J258">
            <v>197.46147844860744</v>
          </cell>
          <cell r="K258">
            <v>189.92328320924764</v>
          </cell>
          <cell r="L258">
            <v>181.32724666993451</v>
          </cell>
          <cell r="M258">
            <v>170.73364291375961</v>
          </cell>
          <cell r="N258">
            <v>158.92316110306496</v>
          </cell>
        </row>
        <row r="261">
          <cell r="C261">
            <v>4083.4799999999996</v>
          </cell>
          <cell r="D261">
            <v>4273.4799999999996</v>
          </cell>
          <cell r="E261">
            <v>4411.8</v>
          </cell>
          <cell r="F261">
            <v>4515.54</v>
          </cell>
          <cell r="G261">
            <v>4497.72</v>
          </cell>
          <cell r="H261">
            <v>4576.8099999999995</v>
          </cell>
          <cell r="I261">
            <v>4586.3850000000002</v>
          </cell>
          <cell r="J261">
            <v>4548.9475000000002</v>
          </cell>
          <cell r="K261">
            <v>4493.2287500000002</v>
          </cell>
          <cell r="L261">
            <v>4452.7443750000002</v>
          </cell>
          <cell r="M261">
            <v>4382.8771875000002</v>
          </cell>
          <cell r="N261">
            <v>4279.8185937500002</v>
          </cell>
        </row>
        <row r="262">
          <cell r="C262">
            <v>0.26891307483044269</v>
          </cell>
          <cell r="D262">
            <v>0.2717037369531845</v>
          </cell>
          <cell r="E262">
            <v>0.27175396896893433</v>
          </cell>
          <cell r="F262">
            <v>0.27095163079199541</v>
          </cell>
          <cell r="G262">
            <v>0.26435545488302925</v>
          </cell>
          <cell r="H262">
            <v>0.2626470587074905</v>
          </cell>
          <cell r="I262">
            <v>0.26132098069545412</v>
          </cell>
          <cell r="J262">
            <v>0.26170496012788541</v>
          </cell>
          <cell r="K262">
            <v>0.26098857427417221</v>
          </cell>
          <cell r="L262">
            <v>0.26110940873457944</v>
          </cell>
          <cell r="M262">
            <v>0.26085383492014197</v>
          </cell>
          <cell r="N262">
            <v>0.26039531175965097</v>
          </cell>
        </row>
        <row r="263">
          <cell r="H263">
            <v>48.75</v>
          </cell>
          <cell r="I263">
            <v>73.125</v>
          </cell>
          <cell r="J263">
            <v>109.6875</v>
          </cell>
          <cell r="K263">
            <v>127.96875</v>
          </cell>
          <cell r="L263">
            <v>161.484375</v>
          </cell>
          <cell r="M263">
            <v>202.6171875</v>
          </cell>
          <cell r="N263">
            <v>247.55859375</v>
          </cell>
        </row>
        <row r="264">
          <cell r="C264">
            <v>2256.66</v>
          </cell>
          <cell r="D264">
            <v>2361.66</v>
          </cell>
          <cell r="E264">
            <v>2438.1</v>
          </cell>
          <cell r="F264">
            <v>2495.4299999999998</v>
          </cell>
          <cell r="G264">
            <v>2491.98</v>
          </cell>
          <cell r="H264">
            <v>2508.79</v>
          </cell>
          <cell r="I264">
            <v>2500.59</v>
          </cell>
          <cell r="J264">
            <v>2459.59</v>
          </cell>
          <cell r="K264">
            <v>2418.59</v>
          </cell>
          <cell r="L264">
            <v>2377.59</v>
          </cell>
          <cell r="M264">
            <v>2316.09</v>
          </cell>
          <cell r="N264">
            <v>2234.09</v>
          </cell>
        </row>
        <row r="265">
          <cell r="C265">
            <v>1826.82</v>
          </cell>
          <cell r="D265">
            <v>1911.82</v>
          </cell>
          <cell r="E265">
            <v>1973.7</v>
          </cell>
          <cell r="F265">
            <v>2020.11</v>
          </cell>
          <cell r="G265">
            <v>2005.74</v>
          </cell>
          <cell r="H265">
            <v>2019.27</v>
          </cell>
          <cell r="I265">
            <v>2012.67</v>
          </cell>
          <cell r="J265">
            <v>1979.67</v>
          </cell>
          <cell r="K265">
            <v>1946.67</v>
          </cell>
          <cell r="L265">
            <v>1913.67</v>
          </cell>
          <cell r="M265">
            <v>1864.17</v>
          </cell>
          <cell r="N265">
            <v>1798.17</v>
          </cell>
        </row>
        <row r="266">
          <cell r="C266">
            <v>77.981094242337434</v>
          </cell>
          <cell r="D266">
            <v>77.727901054929063</v>
          </cell>
          <cell r="E266">
            <v>77.210360518025908</v>
          </cell>
          <cell r="F266">
            <v>76.88315668496999</v>
          </cell>
          <cell r="G266">
            <v>74.840384375389988</v>
          </cell>
          <cell r="H266">
            <v>74.437830365129685</v>
          </cell>
          <cell r="I266">
            <v>72.695910603899193</v>
          </cell>
          <cell r="J266">
            <v>69.994576088629017</v>
          </cell>
          <cell r="K266">
            <v>67.073126586057626</v>
          </cell>
          <cell r="L266">
            <v>64.077484170384224</v>
          </cell>
          <cell r="M266">
            <v>60.254016875171843</v>
          </cell>
          <cell r="N266">
            <v>55.952655167342137</v>
          </cell>
        </row>
        <row r="269">
          <cell r="C269">
            <v>0</v>
          </cell>
          <cell r="D269">
            <v>0</v>
          </cell>
          <cell r="E269">
            <v>0</v>
          </cell>
          <cell r="F269">
            <v>0</v>
          </cell>
          <cell r="G269">
            <v>0</v>
          </cell>
          <cell r="H269">
            <v>0</v>
          </cell>
          <cell r="I269">
            <v>0</v>
          </cell>
          <cell r="J269">
            <v>0</v>
          </cell>
          <cell r="K269">
            <v>0</v>
          </cell>
          <cell r="L269">
            <v>0</v>
          </cell>
          <cell r="M269">
            <v>0</v>
          </cell>
          <cell r="N269">
            <v>0</v>
          </cell>
        </row>
        <row r="275">
          <cell r="C275">
            <v>0</v>
          </cell>
          <cell r="D275">
            <v>0</v>
          </cell>
          <cell r="E275">
            <v>0</v>
          </cell>
          <cell r="F275">
            <v>0</v>
          </cell>
          <cell r="G275">
            <v>0</v>
          </cell>
          <cell r="H275">
            <v>0</v>
          </cell>
          <cell r="I275">
            <v>0</v>
          </cell>
          <cell r="J275">
            <v>0</v>
          </cell>
          <cell r="K275">
            <v>0</v>
          </cell>
          <cell r="L275">
            <v>0</v>
          </cell>
          <cell r="M275">
            <v>0</v>
          </cell>
          <cell r="N275">
            <v>0</v>
          </cell>
        </row>
        <row r="279">
          <cell r="C279">
            <v>0</v>
          </cell>
          <cell r="D279">
            <v>0</v>
          </cell>
          <cell r="E279">
            <v>0</v>
          </cell>
          <cell r="F279">
            <v>0</v>
          </cell>
          <cell r="G279">
            <v>0</v>
          </cell>
          <cell r="H279">
            <v>0</v>
          </cell>
          <cell r="I279">
            <v>0</v>
          </cell>
          <cell r="J279">
            <v>0</v>
          </cell>
          <cell r="K279">
            <v>0</v>
          </cell>
          <cell r="L279">
            <v>0</v>
          </cell>
          <cell r="M279">
            <v>0</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4">
          <cell r="C284">
            <v>0.33809523809523812</v>
          </cell>
          <cell r="D284">
            <v>0.33809523809523806</v>
          </cell>
          <cell r="E284">
            <v>0.33809523809523812</v>
          </cell>
          <cell r="F284">
            <v>0.33809523809523806</v>
          </cell>
          <cell r="G284">
            <v>0.34123222748815168</v>
          </cell>
          <cell r="H284">
            <v>0.34232968537030256</v>
          </cell>
          <cell r="I284">
            <v>0.34135157492379542</v>
          </cell>
          <cell r="J284">
            <v>0.33834868450790789</v>
          </cell>
          <cell r="K284">
            <v>0.33755177397581165</v>
          </cell>
          <cell r="L284">
            <v>0.33609716967210179</v>
          </cell>
          <cell r="M284">
            <v>0.3342514919616722</v>
          </cell>
          <cell r="N284">
            <v>0.33211512187733033</v>
          </cell>
        </row>
        <row r="298">
          <cell r="C298">
            <v>46.5</v>
          </cell>
          <cell r="D298">
            <v>38.75</v>
          </cell>
          <cell r="E298">
            <v>31</v>
          </cell>
          <cell r="F298">
            <v>23.25</v>
          </cell>
          <cell r="G298">
            <v>23.25</v>
          </cell>
          <cell r="H298">
            <v>37.700000000000003</v>
          </cell>
          <cell r="I298">
            <v>56.8</v>
          </cell>
          <cell r="J298">
            <v>74.349999999999994</v>
          </cell>
          <cell r="K298">
            <v>74.349999999999994</v>
          </cell>
          <cell r="L298">
            <v>96.55</v>
          </cell>
          <cell r="M298">
            <v>118.75</v>
          </cell>
          <cell r="N298">
            <v>140.94999999999999</v>
          </cell>
        </row>
        <row r="299">
          <cell r="C299">
            <v>586.80150000000003</v>
          </cell>
          <cell r="D299">
            <v>605.47725000000003</v>
          </cell>
          <cell r="E299">
            <v>624.91612499999997</v>
          </cell>
          <cell r="F299">
            <v>642.21131249999996</v>
          </cell>
          <cell r="G299">
            <v>658.43465624999999</v>
          </cell>
          <cell r="H299">
            <v>668.82182812500002</v>
          </cell>
          <cell r="I299">
            <v>672.90541406249997</v>
          </cell>
          <cell r="J299">
            <v>669.39720703124999</v>
          </cell>
          <cell r="K299">
            <v>662.09310351562499</v>
          </cell>
          <cell r="L299">
            <v>652.89105175781253</v>
          </cell>
          <cell r="M299">
            <v>639.9650258789062</v>
          </cell>
          <cell r="N299">
            <v>622.40201293945313</v>
          </cell>
        </row>
        <row r="300">
          <cell r="C300">
            <v>3523.3465199999996</v>
          </cell>
          <cell r="D300">
            <v>3683.5926749999999</v>
          </cell>
          <cell r="E300">
            <v>3801.8545875000004</v>
          </cell>
          <cell r="F300">
            <v>3907.0747687499997</v>
          </cell>
          <cell r="G300">
            <v>4108.3949812500005</v>
          </cell>
          <cell r="H300">
            <v>4286.1410828124999</v>
          </cell>
          <cell r="I300">
            <v>4358.2675914062502</v>
          </cell>
          <cell r="J300">
            <v>4340.863109375</v>
          </cell>
          <cell r="K300">
            <v>4330.1287546875001</v>
          </cell>
          <cell r="L300">
            <v>4336.3215773437496</v>
          </cell>
          <cell r="M300">
            <v>4333.8379886718749</v>
          </cell>
          <cell r="N300">
            <v>4309.8761943359377</v>
          </cell>
        </row>
        <row r="301">
          <cell r="C301">
            <v>3523.3465199999996</v>
          </cell>
          <cell r="D301">
            <v>3683.5926749999999</v>
          </cell>
          <cell r="E301">
            <v>3801.8545875000004</v>
          </cell>
          <cell r="F301">
            <v>3907.0747687499997</v>
          </cell>
          <cell r="G301">
            <v>4108.3949812500005</v>
          </cell>
          <cell r="H301">
            <v>4286.1410828124999</v>
          </cell>
          <cell r="I301">
            <v>4358.2675914062502</v>
          </cell>
          <cell r="J301">
            <v>4340.863109375</v>
          </cell>
          <cell r="K301">
            <v>4330.1287546875001</v>
          </cell>
          <cell r="L301">
            <v>4336.3215773437496</v>
          </cell>
          <cell r="M301">
            <v>4333.8379886718749</v>
          </cell>
          <cell r="N301">
            <v>4309.8761943359377</v>
          </cell>
        </row>
        <row r="304">
          <cell r="C304">
            <v>893.26125000000002</v>
          </cell>
          <cell r="D304">
            <v>914.04250000000002</v>
          </cell>
          <cell r="E304">
            <v>949.95249999999999</v>
          </cell>
          <cell r="F304">
            <v>976.42781249999996</v>
          </cell>
          <cell r="G304">
            <v>978.08681249999995</v>
          </cell>
          <cell r="H304">
            <v>1008.805875</v>
          </cell>
          <cell r="I304">
            <v>1043.06475</v>
          </cell>
          <cell r="J304">
            <v>1065.8497500000001</v>
          </cell>
          <cell r="K304">
            <v>1065.8497500000001</v>
          </cell>
          <cell r="L304">
            <v>1065.8497500000001</v>
          </cell>
          <cell r="M304">
            <v>1078.056</v>
          </cell>
          <cell r="N304">
            <v>1082.1247499999999</v>
          </cell>
        </row>
        <row r="305">
          <cell r="C305">
            <v>105.70039559999999</v>
          </cell>
          <cell r="D305">
            <v>110.50778025</v>
          </cell>
          <cell r="E305">
            <v>114.055637625</v>
          </cell>
          <cell r="F305">
            <v>117.21224306249998</v>
          </cell>
          <cell r="G305">
            <v>123.2518494375</v>
          </cell>
          <cell r="H305">
            <v>128.58423248437501</v>
          </cell>
          <cell r="I305">
            <v>130.7480277421875</v>
          </cell>
          <cell r="J305">
            <v>130.22589328124999</v>
          </cell>
          <cell r="K305">
            <v>129.90386264062499</v>
          </cell>
          <cell r="L305">
            <v>130.08964732031248</v>
          </cell>
          <cell r="M305">
            <v>130.01513966015622</v>
          </cell>
          <cell r="N305">
            <v>129.29628583007812</v>
          </cell>
        </row>
        <row r="312">
          <cell r="C312">
            <v>5155.6096656</v>
          </cell>
          <cell r="D312">
            <v>5352.3702052499993</v>
          </cell>
          <cell r="E312">
            <v>5521.7788501250006</v>
          </cell>
          <cell r="F312">
            <v>5666.176136812499</v>
          </cell>
          <cell r="G312">
            <v>5891.4182994375005</v>
          </cell>
          <cell r="H312">
            <v>6130.0530184218751</v>
          </cell>
          <cell r="I312">
            <v>6261.7857832109376</v>
          </cell>
          <cell r="J312">
            <v>6280.6859596875001</v>
          </cell>
          <cell r="K312">
            <v>6262.3254708437498</v>
          </cell>
          <cell r="L312">
            <v>6281.7020264218745</v>
          </cell>
          <cell r="M312">
            <v>6300.6241542109374</v>
          </cell>
          <cell r="N312">
            <v>6284.6492431054685</v>
          </cell>
        </row>
        <row r="324">
          <cell r="C324">
            <v>52.850197799999997</v>
          </cell>
          <cell r="D324">
            <v>55.253890124999998</v>
          </cell>
          <cell r="E324">
            <v>57.027818812500001</v>
          </cell>
          <cell r="F324">
            <v>58.60612153124999</v>
          </cell>
          <cell r="G324">
            <v>61.625924718749999</v>
          </cell>
          <cell r="H324">
            <v>64.292116242187504</v>
          </cell>
          <cell r="I324">
            <v>65.374013871093752</v>
          </cell>
          <cell r="J324">
            <v>65.112946640624997</v>
          </cell>
          <cell r="K324">
            <v>64.951931320312497</v>
          </cell>
          <cell r="L324">
            <v>65.04482366015624</v>
          </cell>
          <cell r="M324">
            <v>65.007569830078111</v>
          </cell>
          <cell r="N324">
            <v>64.64814291503906</v>
          </cell>
        </row>
        <row r="325">
          <cell r="C325">
            <v>5208.4598634000004</v>
          </cell>
          <cell r="D325">
            <v>5407.6240953749993</v>
          </cell>
          <cell r="E325">
            <v>5578.8066689375009</v>
          </cell>
          <cell r="F325">
            <v>5724.7822583437492</v>
          </cell>
          <cell r="G325">
            <v>5953.0442241562505</v>
          </cell>
          <cell r="H325">
            <v>6194.3451346640622</v>
          </cell>
          <cell r="I325">
            <v>6327.1597970820312</v>
          </cell>
          <cell r="J325">
            <v>6345.7989063281248</v>
          </cell>
          <cell r="K325">
            <v>6327.2774021640626</v>
          </cell>
          <cell r="L325">
            <v>6346.7468500820305</v>
          </cell>
          <cell r="M325">
            <v>6365.6317240410153</v>
          </cell>
          <cell r="N325">
            <v>6349.2973860205075</v>
          </cell>
        </row>
        <row r="329">
          <cell r="C329">
            <v>5208.4598634000004</v>
          </cell>
          <cell r="D329">
            <v>5407.6240953749993</v>
          </cell>
          <cell r="E329">
            <v>5578.8066689375009</v>
          </cell>
          <cell r="F329">
            <v>5724.7822583437492</v>
          </cell>
          <cell r="G329">
            <v>5953.0442241562505</v>
          </cell>
          <cell r="H329">
            <v>6194.3451346640622</v>
          </cell>
          <cell r="I329">
            <v>6327.1597970820312</v>
          </cell>
          <cell r="J329">
            <v>6345.7989063281248</v>
          </cell>
          <cell r="K329">
            <v>6327.2774021640626</v>
          </cell>
          <cell r="L329">
            <v>6346.7468500820305</v>
          </cell>
          <cell r="M329">
            <v>6365.6317240410153</v>
          </cell>
          <cell r="N329">
            <v>6349.2973860205075</v>
          </cell>
        </row>
        <row r="331">
          <cell r="C331">
            <v>98.45525953594958</v>
          </cell>
          <cell r="D331">
            <v>97.351222358130229</v>
          </cell>
          <cell r="E331">
            <v>96.635961675271275</v>
          </cell>
          <cell r="F331">
            <v>96.474288286936513</v>
          </cell>
          <cell r="G331">
            <v>98.031004608136783</v>
          </cell>
          <cell r="H331">
            <v>99.699975903421574</v>
          </cell>
          <cell r="I331">
            <v>99.251637077364677</v>
          </cell>
          <cell r="J331">
            <v>96.640805657601177</v>
          </cell>
          <cell r="K331">
            <v>93.481496803160923</v>
          </cell>
          <cell r="L331">
            <v>90.397208611625771</v>
          </cell>
          <cell r="M331">
            <v>86.618423896218545</v>
          </cell>
          <cell r="N331">
            <v>82.163017951437681</v>
          </cell>
        </row>
        <row r="332">
          <cell r="C332">
            <v>78.490366084216546</v>
          </cell>
          <cell r="D332">
            <v>78.011457348126584</v>
          </cell>
          <cell r="E332">
            <v>77.472361086804341</v>
          </cell>
          <cell r="F332">
            <v>77.45772921721364</v>
          </cell>
          <cell r="G332">
            <v>79.318268438786987</v>
          </cell>
          <cell r="H332">
            <v>80.588158265227293</v>
          </cell>
          <cell r="I332">
            <v>79.745966166884614</v>
          </cell>
          <cell r="J332">
            <v>77.092788373692102</v>
          </cell>
          <cell r="K332">
            <v>74.521896674177114</v>
          </cell>
          <cell r="L332">
            <v>71.797562657958878</v>
          </cell>
          <cell r="M332">
            <v>68.377825330640377</v>
          </cell>
          <cell r="N332">
            <v>64.482654036807304</v>
          </cell>
        </row>
        <row r="333">
          <cell r="C333">
            <v>67.28437926095674</v>
          </cell>
          <cell r="D333">
            <v>66.998775463805018</v>
          </cell>
          <cell r="E333">
            <v>66.53578207035352</v>
          </cell>
          <cell r="F333">
            <v>66.523215745115564</v>
          </cell>
          <cell r="G333">
            <v>68.362161175589677</v>
          </cell>
          <cell r="H333">
            <v>69.710353465276086</v>
          </cell>
          <cell r="I333">
            <v>69.080164707659705</v>
          </cell>
          <cell r="J333">
            <v>66.792785188105867</v>
          </cell>
          <cell r="K333">
            <v>64.638434910994178</v>
          </cell>
          <cell r="L333">
            <v>62.402094939469706</v>
          </cell>
          <cell r="M333">
            <v>59.579845871210814</v>
          </cell>
          <cell r="N333">
            <v>56.345616346397406</v>
          </cell>
        </row>
        <row r="334">
          <cell r="C334">
            <v>0</v>
          </cell>
          <cell r="D334">
            <v>0</v>
          </cell>
          <cell r="E334">
            <v>0</v>
          </cell>
          <cell r="F334">
            <v>0</v>
          </cell>
          <cell r="G334">
            <v>0</v>
          </cell>
          <cell r="H334">
            <v>0</v>
          </cell>
          <cell r="I334">
            <v>0</v>
          </cell>
          <cell r="J334">
            <v>0</v>
          </cell>
          <cell r="K334">
            <v>0</v>
          </cell>
          <cell r="L334">
            <v>0</v>
          </cell>
          <cell r="M334">
            <v>0</v>
          </cell>
          <cell r="N334">
            <v>0</v>
          </cell>
        </row>
        <row r="335">
          <cell r="C335">
            <v>0</v>
          </cell>
          <cell r="D335">
            <v>0</v>
          </cell>
          <cell r="E335">
            <v>0</v>
          </cell>
          <cell r="F335">
            <v>0</v>
          </cell>
          <cell r="G335">
            <v>0</v>
          </cell>
          <cell r="H335">
            <v>0</v>
          </cell>
          <cell r="I335">
            <v>0</v>
          </cell>
          <cell r="J335">
            <v>0</v>
          </cell>
          <cell r="K335">
            <v>0</v>
          </cell>
          <cell r="L335">
            <v>0</v>
          </cell>
          <cell r="M335">
            <v>0</v>
          </cell>
          <cell r="N335">
            <v>0</v>
          </cell>
        </row>
        <row r="336">
          <cell r="C336">
            <v>0.31737142857142853</v>
          </cell>
          <cell r="D336">
            <v>0.32157142857142856</v>
          </cell>
          <cell r="E336">
            <v>0.32157142857142862</v>
          </cell>
          <cell r="F336">
            <v>0.32157142857142851</v>
          </cell>
          <cell r="G336">
            <v>0.32824644549763038</v>
          </cell>
          <cell r="H336">
            <v>0.33358053679326788</v>
          </cell>
          <cell r="I336">
            <v>0.33617227936607785</v>
          </cell>
          <cell r="J336">
            <v>0.3382572930825582</v>
          </cell>
          <cell r="K336">
            <v>0.34033970884854015</v>
          </cell>
          <cell r="L336">
            <v>0.3441407515168346</v>
          </cell>
          <cell r="M336">
            <v>0.34896371244948821</v>
          </cell>
          <cell r="N336">
            <v>0.35454628485432726</v>
          </cell>
        </row>
        <row r="337">
          <cell r="C337">
            <v>0</v>
          </cell>
          <cell r="D337">
            <v>0</v>
          </cell>
          <cell r="E337">
            <v>0</v>
          </cell>
          <cell r="F337">
            <v>0</v>
          </cell>
          <cell r="G337">
            <v>0</v>
          </cell>
          <cell r="H337">
            <v>0</v>
          </cell>
          <cell r="I337">
            <v>0</v>
          </cell>
          <cell r="J337">
            <v>0</v>
          </cell>
          <cell r="K337">
            <v>0</v>
          </cell>
          <cell r="L337">
            <v>0</v>
          </cell>
          <cell r="M337">
            <v>0</v>
          </cell>
          <cell r="N337">
            <v>0</v>
          </cell>
        </row>
        <row r="338">
          <cell r="C338">
            <v>0</v>
          </cell>
          <cell r="D338">
            <v>0</v>
          </cell>
          <cell r="E338">
            <v>0</v>
          </cell>
          <cell r="F338">
            <v>0</v>
          </cell>
          <cell r="G338">
            <v>0</v>
          </cell>
          <cell r="H338">
            <v>0</v>
          </cell>
          <cell r="I338">
            <v>0</v>
          </cell>
          <cell r="J338">
            <v>0</v>
          </cell>
          <cell r="K338">
            <v>0</v>
          </cell>
          <cell r="L338">
            <v>0</v>
          </cell>
          <cell r="M338">
            <v>0</v>
          </cell>
          <cell r="N338">
            <v>0</v>
          </cell>
        </row>
        <row r="339">
          <cell r="C339">
            <v>0.29085083697011482</v>
          </cell>
          <cell r="D339">
            <v>0.29231321035664337</v>
          </cell>
          <cell r="E339">
            <v>0.29269741053602549</v>
          </cell>
          <cell r="F339">
            <v>0.29303095274687113</v>
          </cell>
          <cell r="G339">
            <v>0.29896018612564318</v>
          </cell>
          <cell r="H339">
            <v>0.30385841764932958</v>
          </cell>
          <cell r="I339">
            <v>0.30775468359467312</v>
          </cell>
          <cell r="J339">
            <v>0.31105295747767142</v>
          </cell>
          <cell r="K339">
            <v>0.31342466967711591</v>
          </cell>
          <cell r="L339">
            <v>0.31678390726519634</v>
          </cell>
          <cell r="M339">
            <v>0.3220973896217168</v>
          </cell>
          <cell r="N339">
            <v>0.3280633830973782</v>
          </cell>
        </row>
        <row r="340">
          <cell r="C340">
            <v>0.10127064526379463</v>
          </cell>
          <cell r="D340">
            <v>0.10043032259191957</v>
          </cell>
          <cell r="E340">
            <v>0.10112917326167044</v>
          </cell>
          <cell r="F340">
            <v>0.10114827669898949</v>
          </cell>
          <cell r="G340">
            <v>0.10699856633587446</v>
          </cell>
          <cell r="H340">
            <v>0.10768089650572896</v>
          </cell>
          <cell r="I340">
            <v>0.11018200638639797</v>
          </cell>
          <cell r="J340">
            <v>0.10682346530831435</v>
          </cell>
          <cell r="K340">
            <v>0.10812299634892295</v>
          </cell>
          <cell r="L340">
            <v>0.10893521682459691</v>
          </cell>
          <cell r="M340">
            <v>0.11148101880295577</v>
          </cell>
          <cell r="N340">
            <v>0.1139583302634692</v>
          </cell>
        </row>
        <row r="341">
          <cell r="C341">
            <v>0.68090812169312087</v>
          </cell>
          <cell r="D341">
            <v>0.68768891241961927</v>
          </cell>
          <cell r="E341">
            <v>0.68551567621870602</v>
          </cell>
          <cell r="F341">
            <v>0.68545626970549689</v>
          </cell>
          <cell r="G341">
            <v>0.67402977913847084</v>
          </cell>
          <cell r="H341">
            <v>0.67719670475720006</v>
          </cell>
          <cell r="I341">
            <v>0.67224541358922019</v>
          </cell>
          <cell r="J341">
            <v>0.68419464267916896</v>
          </cell>
          <cell r="K341">
            <v>0.68230860655451631</v>
          </cell>
          <cell r="L341">
            <v>0.68345737508721627</v>
          </cell>
          <cell r="M341">
            <v>0.68053693027153239</v>
          </cell>
          <cell r="N341">
            <v>0.67857982122054572</v>
          </cell>
        </row>
        <row r="342">
          <cell r="C342">
            <v>2.050201672660934E-2</v>
          </cell>
          <cell r="D342">
            <v>2.0646512855483318E-2</v>
          </cell>
          <cell r="E342">
            <v>2.0655596814135004E-2</v>
          </cell>
          <cell r="F342">
            <v>2.0686304172753373E-2</v>
          </cell>
          <cell r="G342">
            <v>2.0920573480458483E-2</v>
          </cell>
          <cell r="H342">
            <v>2.0976039211725743E-2</v>
          </cell>
          <cell r="I342">
            <v>2.0880309909794156E-2</v>
          </cell>
          <cell r="J342">
            <v>2.0734342413727284E-2</v>
          </cell>
          <cell r="K342">
            <v>2.0743709863920965E-2</v>
          </cell>
          <cell r="L342">
            <v>2.0709299290723116E-2</v>
          </cell>
          <cell r="M342">
            <v>2.0635279375181004E-2</v>
          </cell>
          <cell r="N342">
            <v>2.0573349574269675E-2</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744.16049999999996</v>
          </cell>
          <cell r="D356">
            <v>761.47299999999996</v>
          </cell>
          <cell r="E356">
            <v>791.38900000000001</v>
          </cell>
          <cell r="F356">
            <v>813.44512499999996</v>
          </cell>
          <cell r="G356">
            <v>882.23129999999992</v>
          </cell>
          <cell r="H356">
            <v>909.93979999999988</v>
          </cell>
          <cell r="I356">
            <v>940.84119999999996</v>
          </cell>
          <cell r="J356">
            <v>907.03650000000005</v>
          </cell>
          <cell r="K356">
            <v>911.29335000000003</v>
          </cell>
          <cell r="L356">
            <v>911.29335000000003</v>
          </cell>
          <cell r="M356">
            <v>921.7296</v>
          </cell>
          <cell r="N356">
            <v>925.20835</v>
          </cell>
        </row>
        <row r="358">
          <cell r="C358">
            <v>0</v>
          </cell>
          <cell r="D358">
            <v>0</v>
          </cell>
          <cell r="E358">
            <v>0</v>
          </cell>
        </row>
        <row r="361">
          <cell r="C361">
            <v>744.16049999999996</v>
          </cell>
          <cell r="D361">
            <v>761.47299999999996</v>
          </cell>
          <cell r="E361">
            <v>791.38900000000001</v>
          </cell>
          <cell r="F361">
            <v>813.44512499999996</v>
          </cell>
          <cell r="G361">
            <v>882.23129999999992</v>
          </cell>
          <cell r="H361">
            <v>909.93979999999988</v>
          </cell>
          <cell r="I361">
            <v>940.84119999999996</v>
          </cell>
          <cell r="J361">
            <v>907.03650000000005</v>
          </cell>
          <cell r="K361">
            <v>911.29335000000003</v>
          </cell>
          <cell r="L361">
            <v>911.29335000000003</v>
          </cell>
          <cell r="M361">
            <v>921.7296</v>
          </cell>
          <cell r="N361">
            <v>925.20835</v>
          </cell>
        </row>
        <row r="369">
          <cell r="C369">
            <v>0</v>
          </cell>
          <cell r="D369">
            <v>0</v>
          </cell>
          <cell r="E369">
            <v>0</v>
          </cell>
          <cell r="F369">
            <v>0</v>
          </cell>
          <cell r="G369">
            <v>0</v>
          </cell>
          <cell r="H369">
            <v>0</v>
          </cell>
          <cell r="I369">
            <v>0</v>
          </cell>
          <cell r="J369">
            <v>0</v>
          </cell>
          <cell r="K369">
            <v>0</v>
          </cell>
          <cell r="L369">
            <v>0</v>
          </cell>
          <cell r="M369">
            <v>0</v>
          </cell>
          <cell r="N369">
            <v>0</v>
          </cell>
        </row>
        <row r="371">
          <cell r="C371">
            <v>4464.2993634000004</v>
          </cell>
          <cell r="D371">
            <v>4646.1510953749994</v>
          </cell>
          <cell r="E371">
            <v>4787.4176689375008</v>
          </cell>
          <cell r="F371">
            <v>4911.337133343749</v>
          </cell>
          <cell r="G371">
            <v>5070.812924156251</v>
          </cell>
          <cell r="H371">
            <v>5284.4053346640621</v>
          </cell>
          <cell r="I371">
            <v>5386.3185970820314</v>
          </cell>
          <cell r="J371">
            <v>5438.7624063281246</v>
          </cell>
          <cell r="K371">
            <v>5415.9840521640626</v>
          </cell>
          <cell r="L371">
            <v>5435.4535000820306</v>
          </cell>
          <cell r="M371">
            <v>5443.9021240410157</v>
          </cell>
          <cell r="N371">
            <v>5424.0890360205076</v>
          </cell>
        </row>
        <row r="372">
          <cell r="C372">
            <v>0.85712465498117063</v>
          </cell>
          <cell r="D372">
            <v>0.85918529347273453</v>
          </cell>
          <cell r="E372">
            <v>0.85814367714041573</v>
          </cell>
          <cell r="F372">
            <v>0.85790811103524134</v>
          </cell>
          <cell r="G372">
            <v>0.85180165529090424</v>
          </cell>
          <cell r="H372">
            <v>0.85310153370242436</v>
          </cell>
          <cell r="I372">
            <v>0.85130117933264493</v>
          </cell>
          <cell r="J372">
            <v>0.85706504202402478</v>
          </cell>
          <cell r="K372">
            <v>0.85597385856856567</v>
          </cell>
          <cell r="L372">
            <v>0.85641567695610521</v>
          </cell>
          <cell r="M372">
            <v>0.85520217946022337</v>
          </cell>
          <cell r="N372">
            <v>0.85428177422637874</v>
          </cell>
        </row>
        <row r="374">
          <cell r="C374">
            <v>353.25</v>
          </cell>
          <cell r="D374">
            <v>367.41250000000002</v>
          </cell>
          <cell r="E374">
            <v>367.41250000000002</v>
          </cell>
          <cell r="F374">
            <v>367.41250000000002</v>
          </cell>
          <cell r="G374">
            <v>367.41250000000002</v>
          </cell>
          <cell r="H374">
            <v>392.41250000000002</v>
          </cell>
          <cell r="I374">
            <v>380.93124999999998</v>
          </cell>
          <cell r="J374">
            <v>380.93124999999998</v>
          </cell>
          <cell r="K374">
            <v>380.93124999999998</v>
          </cell>
          <cell r="L374">
            <v>380.93124999999998</v>
          </cell>
          <cell r="M374">
            <v>405.93124999999998</v>
          </cell>
          <cell r="N374">
            <v>380.93124999999998</v>
          </cell>
        </row>
        <row r="377">
          <cell r="C377">
            <v>353.25</v>
          </cell>
          <cell r="D377">
            <v>367.41250000000002</v>
          </cell>
          <cell r="E377">
            <v>367.41250000000002</v>
          </cell>
          <cell r="F377">
            <v>367.41250000000002</v>
          </cell>
          <cell r="G377">
            <v>367.41250000000002</v>
          </cell>
          <cell r="H377">
            <v>392.41250000000002</v>
          </cell>
          <cell r="I377">
            <v>380.93124999999998</v>
          </cell>
          <cell r="J377">
            <v>380.93124999999998</v>
          </cell>
          <cell r="K377">
            <v>380.93124999999998</v>
          </cell>
          <cell r="L377">
            <v>380.93124999999998</v>
          </cell>
          <cell r="M377">
            <v>405.93124999999998</v>
          </cell>
          <cell r="N377">
            <v>380.93124999999998</v>
          </cell>
        </row>
        <row r="381">
          <cell r="C381">
            <v>201.8</v>
          </cell>
          <cell r="D381">
            <v>748.9</v>
          </cell>
          <cell r="E381">
            <v>458.1</v>
          </cell>
          <cell r="F381">
            <v>288.85000000000002</v>
          </cell>
          <cell r="G381">
            <v>382.65</v>
          </cell>
          <cell r="H381">
            <v>301.255</v>
          </cell>
          <cell r="I381">
            <v>290.77499999999998</v>
          </cell>
          <cell r="J381">
            <v>379.35</v>
          </cell>
          <cell r="K381">
            <v>422.65</v>
          </cell>
          <cell r="L381">
            <v>338.85</v>
          </cell>
          <cell r="M381">
            <v>912.35500000000002</v>
          </cell>
          <cell r="N381">
            <v>470.32499999999999</v>
          </cell>
        </row>
        <row r="382">
          <cell r="C382">
            <v>201.8</v>
          </cell>
          <cell r="D382">
            <v>748.9</v>
          </cell>
          <cell r="E382">
            <v>458.1</v>
          </cell>
          <cell r="F382">
            <v>288.85000000000002</v>
          </cell>
          <cell r="G382">
            <v>382.65</v>
          </cell>
          <cell r="H382">
            <v>301.255</v>
          </cell>
          <cell r="I382">
            <v>290.77499999999998</v>
          </cell>
          <cell r="J382">
            <v>379.35</v>
          </cell>
          <cell r="K382">
            <v>422.65</v>
          </cell>
          <cell r="L382">
            <v>338.85</v>
          </cell>
          <cell r="M382">
            <v>912.35500000000002</v>
          </cell>
          <cell r="N382">
            <v>470.32499999999999</v>
          </cell>
        </row>
        <row r="385">
          <cell r="C385">
            <v>44.38356164383562</v>
          </cell>
          <cell r="D385">
            <v>51.68493150684931</v>
          </cell>
          <cell r="E385">
            <v>56.835616438356162</v>
          </cell>
          <cell r="F385">
            <v>57.260273972602739</v>
          </cell>
          <cell r="G385">
            <v>59.835616438356162</v>
          </cell>
          <cell r="H385">
            <v>62.260273972602739</v>
          </cell>
          <cell r="I385">
            <v>64.835616438356169</v>
          </cell>
          <cell r="J385">
            <v>67.835616438356169</v>
          </cell>
          <cell r="K385">
            <v>69.260273972602732</v>
          </cell>
          <cell r="L385">
            <v>72.835616438356169</v>
          </cell>
          <cell r="M385">
            <v>74.260273972602732</v>
          </cell>
          <cell r="N385">
            <v>78.835616438356169</v>
          </cell>
        </row>
        <row r="387">
          <cell r="C387">
            <v>25</v>
          </cell>
          <cell r="D387">
            <v>27</v>
          </cell>
          <cell r="E387">
            <v>28</v>
          </cell>
          <cell r="F387">
            <v>29</v>
          </cell>
          <cell r="G387">
            <v>30</v>
          </cell>
          <cell r="H387">
            <v>32</v>
          </cell>
          <cell r="I387">
            <v>32</v>
          </cell>
          <cell r="J387">
            <v>32</v>
          </cell>
          <cell r="K387">
            <v>34</v>
          </cell>
          <cell r="L387">
            <v>35</v>
          </cell>
          <cell r="M387">
            <v>36</v>
          </cell>
          <cell r="N387">
            <v>40</v>
          </cell>
        </row>
        <row r="390">
          <cell r="C390">
            <v>28</v>
          </cell>
          <cell r="D390">
            <v>30</v>
          </cell>
          <cell r="E390">
            <v>32</v>
          </cell>
          <cell r="F390">
            <v>33</v>
          </cell>
          <cell r="G390">
            <v>35</v>
          </cell>
          <cell r="H390">
            <v>36</v>
          </cell>
          <cell r="I390">
            <v>39</v>
          </cell>
          <cell r="J390">
            <v>41</v>
          </cell>
          <cell r="K390">
            <v>42</v>
          </cell>
          <cell r="L390">
            <v>46</v>
          </cell>
          <cell r="M390">
            <v>48</v>
          </cell>
          <cell r="N390">
            <v>50</v>
          </cell>
        </row>
        <row r="392">
          <cell r="C392">
            <v>15</v>
          </cell>
          <cell r="D392">
            <v>100</v>
          </cell>
          <cell r="E392">
            <v>120</v>
          </cell>
          <cell r="F392">
            <v>120</v>
          </cell>
          <cell r="G392">
            <v>190</v>
          </cell>
          <cell r="H392">
            <v>255</v>
          </cell>
          <cell r="I392">
            <v>250</v>
          </cell>
          <cell r="J392">
            <v>160</v>
          </cell>
          <cell r="K392">
            <v>160</v>
          </cell>
          <cell r="L392">
            <v>130</v>
          </cell>
          <cell r="M392">
            <v>120</v>
          </cell>
          <cell r="N392">
            <v>130</v>
          </cell>
        </row>
        <row r="393">
          <cell r="C393">
            <v>15</v>
          </cell>
          <cell r="D393">
            <v>100</v>
          </cell>
          <cell r="E393">
            <v>120</v>
          </cell>
          <cell r="F393">
            <v>120</v>
          </cell>
          <cell r="G393">
            <v>190</v>
          </cell>
          <cell r="H393">
            <v>255</v>
          </cell>
          <cell r="I393">
            <v>250</v>
          </cell>
          <cell r="J393">
            <v>160</v>
          </cell>
          <cell r="K393">
            <v>160</v>
          </cell>
          <cell r="L393">
            <v>130</v>
          </cell>
          <cell r="M393">
            <v>120</v>
          </cell>
          <cell r="N393">
            <v>130</v>
          </cell>
        </row>
        <row r="395">
          <cell r="C395">
            <v>100.5</v>
          </cell>
          <cell r="D395">
            <v>47.5</v>
          </cell>
          <cell r="E395">
            <v>100.5</v>
          </cell>
          <cell r="F395">
            <v>54.5</v>
          </cell>
          <cell r="G395">
            <v>59.5</v>
          </cell>
          <cell r="H395">
            <v>64.5</v>
          </cell>
          <cell r="I395">
            <v>117.5</v>
          </cell>
          <cell r="J395">
            <v>61.5</v>
          </cell>
          <cell r="K395">
            <v>57.5</v>
          </cell>
          <cell r="L395">
            <v>124.5</v>
          </cell>
          <cell r="M395">
            <v>116.5</v>
          </cell>
          <cell r="N395">
            <v>84.5</v>
          </cell>
        </row>
        <row r="396">
          <cell r="C396">
            <v>414.68356164383562</v>
          </cell>
          <cell r="D396">
            <v>1005.0849315068494</v>
          </cell>
          <cell r="E396">
            <v>795.43561643835608</v>
          </cell>
          <cell r="F396">
            <v>582.61027397260273</v>
          </cell>
          <cell r="G396">
            <v>756.98561643835603</v>
          </cell>
          <cell r="H396">
            <v>751.01527397260281</v>
          </cell>
          <cell r="I396">
            <v>794.11061643835592</v>
          </cell>
          <cell r="J396">
            <v>741.68561643835608</v>
          </cell>
          <cell r="K396">
            <v>785.41027397260279</v>
          </cell>
          <cell r="L396">
            <v>747.18561643835608</v>
          </cell>
          <cell r="M396">
            <v>1307.1152739726026</v>
          </cell>
          <cell r="N396">
            <v>853.6606164383561</v>
          </cell>
        </row>
        <row r="399">
          <cell r="C399">
            <v>0</v>
          </cell>
          <cell r="D399">
            <v>0</v>
          </cell>
          <cell r="E399">
            <v>0</v>
          </cell>
          <cell r="F399">
            <v>0</v>
          </cell>
          <cell r="G399">
            <v>0</v>
          </cell>
          <cell r="H399">
            <v>0</v>
          </cell>
          <cell r="I399">
            <v>0</v>
          </cell>
          <cell r="J399">
            <v>0</v>
          </cell>
          <cell r="K399">
            <v>0</v>
          </cell>
          <cell r="L399">
            <v>0</v>
          </cell>
          <cell r="M399">
            <v>0</v>
          </cell>
          <cell r="N399">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0</v>
          </cell>
          <cell r="D405">
            <v>0</v>
          </cell>
          <cell r="E405">
            <v>0</v>
          </cell>
          <cell r="F405">
            <v>0</v>
          </cell>
          <cell r="G405">
            <v>0</v>
          </cell>
          <cell r="H405">
            <v>0</v>
          </cell>
          <cell r="I405">
            <v>0</v>
          </cell>
          <cell r="J405">
            <v>0</v>
          </cell>
          <cell r="K405">
            <v>0</v>
          </cell>
          <cell r="L405">
            <v>0</v>
          </cell>
          <cell r="M405">
            <v>0</v>
          </cell>
          <cell r="N405">
            <v>0</v>
          </cell>
        </row>
        <row r="406">
          <cell r="C406">
            <v>0</v>
          </cell>
          <cell r="D406">
            <v>0</v>
          </cell>
          <cell r="E406">
            <v>0</v>
          </cell>
          <cell r="F406">
            <v>0</v>
          </cell>
          <cell r="G406">
            <v>0</v>
          </cell>
          <cell r="H406">
            <v>0</v>
          </cell>
          <cell r="I406">
            <v>0</v>
          </cell>
          <cell r="J406">
            <v>0</v>
          </cell>
          <cell r="K406">
            <v>0</v>
          </cell>
          <cell r="L406">
            <v>0</v>
          </cell>
          <cell r="M406">
            <v>0</v>
          </cell>
          <cell r="N406">
            <v>0</v>
          </cell>
        </row>
        <row r="407">
          <cell r="C407">
            <v>0</v>
          </cell>
          <cell r="D407">
            <v>0</v>
          </cell>
          <cell r="E407">
            <v>0</v>
          </cell>
          <cell r="F407">
            <v>0</v>
          </cell>
          <cell r="G407">
            <v>0</v>
          </cell>
          <cell r="H407">
            <v>0</v>
          </cell>
          <cell r="I407">
            <v>0</v>
          </cell>
          <cell r="J407">
            <v>0</v>
          </cell>
          <cell r="K407">
            <v>0</v>
          </cell>
          <cell r="L407">
            <v>0</v>
          </cell>
          <cell r="M407">
            <v>0</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5208.4598634000004</v>
          </cell>
          <cell r="D411">
            <v>5407.6240953749993</v>
          </cell>
          <cell r="E411">
            <v>5578.8066689375009</v>
          </cell>
          <cell r="F411">
            <v>5724.7822583437492</v>
          </cell>
          <cell r="G411">
            <v>5953.0442241562505</v>
          </cell>
          <cell r="H411">
            <v>6194.3451346640622</v>
          </cell>
          <cell r="I411">
            <v>6327.1597970820312</v>
          </cell>
          <cell r="J411">
            <v>6345.7989063281248</v>
          </cell>
          <cell r="K411">
            <v>6327.2774021640626</v>
          </cell>
          <cell r="L411">
            <v>6346.7468500820305</v>
          </cell>
          <cell r="M411">
            <v>6365.6317240410153</v>
          </cell>
          <cell r="N411">
            <v>6349.2973860205075</v>
          </cell>
        </row>
        <row r="412">
          <cell r="C412">
            <v>744.16049999999996</v>
          </cell>
          <cell r="D412">
            <v>761.47299999999996</v>
          </cell>
          <cell r="E412">
            <v>791.38900000000001</v>
          </cell>
          <cell r="F412">
            <v>813.44512499999996</v>
          </cell>
          <cell r="G412">
            <v>882.23129999999992</v>
          </cell>
          <cell r="H412">
            <v>909.93979999999988</v>
          </cell>
          <cell r="I412">
            <v>940.84119999999996</v>
          </cell>
          <cell r="J412">
            <v>907.03650000000005</v>
          </cell>
          <cell r="K412">
            <v>911.29335000000003</v>
          </cell>
          <cell r="L412">
            <v>911.29335000000003</v>
          </cell>
          <cell r="M412">
            <v>921.7296</v>
          </cell>
          <cell r="N412">
            <v>925.20835</v>
          </cell>
        </row>
        <row r="413">
          <cell r="C413">
            <v>767.93356164383567</v>
          </cell>
          <cell r="D413">
            <v>1372.4974315068494</v>
          </cell>
          <cell r="E413">
            <v>1162.8481164383561</v>
          </cell>
          <cell r="F413">
            <v>950.02277397260275</v>
          </cell>
          <cell r="G413">
            <v>1124.3981164383561</v>
          </cell>
          <cell r="H413">
            <v>1143.4277739726028</v>
          </cell>
          <cell r="I413">
            <v>1175.041866438356</v>
          </cell>
          <cell r="J413">
            <v>1122.6168664383561</v>
          </cell>
          <cell r="K413">
            <v>1166.3415239726028</v>
          </cell>
          <cell r="L413">
            <v>1128.1168664383561</v>
          </cell>
          <cell r="M413">
            <v>1713.0465239726027</v>
          </cell>
          <cell r="N413">
            <v>1234.5918664383562</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3696.3658017561647</v>
          </cell>
          <cell r="D415">
            <v>3273.65366386815</v>
          </cell>
          <cell r="E415">
            <v>3624.5695524991447</v>
          </cell>
          <cell r="F415">
            <v>3961.3143593711466</v>
          </cell>
          <cell r="G415">
            <v>3946.4148077178943</v>
          </cell>
          <cell r="H415">
            <v>4140.9775606914591</v>
          </cell>
          <cell r="I415">
            <v>4211.2767306436754</v>
          </cell>
          <cell r="J415">
            <v>4316.1455398897688</v>
          </cell>
          <cell r="K415">
            <v>4249.6425281914599</v>
          </cell>
          <cell r="L415">
            <v>4307.3366336436738</v>
          </cell>
          <cell r="M415">
            <v>3730.8556000684125</v>
          </cell>
          <cell r="N415">
            <v>4189.4971695821514</v>
          </cell>
        </row>
        <row r="416">
          <cell r="C416">
            <v>0.7096849930112038</v>
          </cell>
          <cell r="D416">
            <v>0.60537744601515875</v>
          </cell>
          <cell r="E416">
            <v>0.64970338059581012</v>
          </cell>
          <cell r="F416">
            <v>0.69195895679658637</v>
          </cell>
          <cell r="G416">
            <v>0.6629238183220848</v>
          </cell>
          <cell r="H416">
            <v>0.66850933725313588</v>
          </cell>
          <cell r="I416">
            <v>0.66558722486918032</v>
          </cell>
          <cell r="J416">
            <v>0.68015794442928923</v>
          </cell>
          <cell r="K416">
            <v>0.67163840907907602</v>
          </cell>
          <cell r="L416">
            <v>0.6786684163380492</v>
          </cell>
          <cell r="M416">
            <v>0.58609353506551898</v>
          </cell>
          <cell r="N416">
            <v>0.65983634327891594</v>
          </cell>
        </row>
        <row r="418">
          <cell r="C418">
            <v>3696.3658017561647</v>
          </cell>
          <cell r="D418">
            <v>3273.65366386815</v>
          </cell>
          <cell r="E418">
            <v>3624.5695524991447</v>
          </cell>
          <cell r="F418">
            <v>3961.3143593711466</v>
          </cell>
          <cell r="G418">
            <v>3946.4148077178943</v>
          </cell>
          <cell r="H418">
            <v>4140.9775606914591</v>
          </cell>
          <cell r="I418">
            <v>4211.2767306436754</v>
          </cell>
          <cell r="J418">
            <v>4316.1455398897688</v>
          </cell>
          <cell r="K418">
            <v>4249.6425281914599</v>
          </cell>
          <cell r="L418">
            <v>4307.3366336436738</v>
          </cell>
          <cell r="M418">
            <v>3730.8556000684125</v>
          </cell>
          <cell r="N418">
            <v>4189.4971695821514</v>
          </cell>
        </row>
        <row r="419">
          <cell r="C419">
            <v>755</v>
          </cell>
          <cell r="D419">
            <v>755</v>
          </cell>
          <cell r="E419">
            <v>755</v>
          </cell>
          <cell r="F419">
            <v>755</v>
          </cell>
          <cell r="G419">
            <v>755</v>
          </cell>
          <cell r="H419">
            <v>755</v>
          </cell>
          <cell r="I419">
            <v>755</v>
          </cell>
          <cell r="J419">
            <v>755</v>
          </cell>
          <cell r="K419">
            <v>755</v>
          </cell>
          <cell r="L419">
            <v>755</v>
          </cell>
          <cell r="M419">
            <v>755</v>
          </cell>
          <cell r="N419">
            <v>755</v>
          </cell>
        </row>
        <row r="420">
          <cell r="C420">
            <v>2941.3658017561647</v>
          </cell>
          <cell r="D420">
            <v>2518.65366386815</v>
          </cell>
          <cell r="E420">
            <v>2869.5695524991447</v>
          </cell>
          <cell r="F420">
            <v>3206.3143593711466</v>
          </cell>
          <cell r="G420">
            <v>3191.4148077178943</v>
          </cell>
          <cell r="H420">
            <v>3385.9775606914591</v>
          </cell>
          <cell r="I420">
            <v>3456.2767306436754</v>
          </cell>
          <cell r="J420">
            <v>3561.1455398897688</v>
          </cell>
          <cell r="K420">
            <v>3494.6425281914599</v>
          </cell>
          <cell r="L420">
            <v>3552.3366336436738</v>
          </cell>
          <cell r="M420">
            <v>2975.8556000684125</v>
          </cell>
          <cell r="N420">
            <v>3434.4971695821514</v>
          </cell>
        </row>
        <row r="422">
          <cell r="C422">
            <v>65.333333333333329</v>
          </cell>
          <cell r="D422">
            <v>65.333333333333329</v>
          </cell>
          <cell r="E422">
            <v>65.333333333333329</v>
          </cell>
          <cell r="F422">
            <v>65.333333333333329</v>
          </cell>
          <cell r="G422">
            <v>65.333333333333329</v>
          </cell>
          <cell r="H422">
            <v>65.333333333333329</v>
          </cell>
          <cell r="I422">
            <v>65.333333333333329</v>
          </cell>
          <cell r="J422">
            <v>65.333333333333329</v>
          </cell>
          <cell r="K422">
            <v>65.333333333333329</v>
          </cell>
          <cell r="L422">
            <v>65.333333333333329</v>
          </cell>
          <cell r="M422">
            <v>65.333333333333329</v>
          </cell>
          <cell r="N422">
            <v>65.333333333333329</v>
          </cell>
        </row>
        <row r="423">
          <cell r="C423">
            <v>-28.882446662499998</v>
          </cell>
          <cell r="D423">
            <v>-28.882446662499998</v>
          </cell>
          <cell r="E423">
            <v>-28.882446662499998</v>
          </cell>
          <cell r="F423">
            <v>-28.882446662499998</v>
          </cell>
          <cell r="G423">
            <v>-28.882446662499998</v>
          </cell>
          <cell r="H423">
            <v>-28.882446662499998</v>
          </cell>
          <cell r="I423">
            <v>-28.882446662499998</v>
          </cell>
          <cell r="J423">
            <v>-28.882446662499998</v>
          </cell>
          <cell r="K423">
            <v>-28.882446662499998</v>
          </cell>
          <cell r="L423">
            <v>-28.882446662499998</v>
          </cell>
          <cell r="M423">
            <v>-28.882446662499998</v>
          </cell>
          <cell r="N423">
            <v>-28.882446662499998</v>
          </cell>
        </row>
        <row r="424">
          <cell r="C424">
            <v>2847.1500217603311</v>
          </cell>
          <cell r="D424">
            <v>2424.4378838723164</v>
          </cell>
          <cell r="E424">
            <v>2775.3537725033111</v>
          </cell>
          <cell r="F424">
            <v>3112.098579375313</v>
          </cell>
          <cell r="G424">
            <v>3097.1990277220607</v>
          </cell>
          <cell r="H424">
            <v>3291.7617806956255</v>
          </cell>
          <cell r="I424">
            <v>3362.0609506478418</v>
          </cell>
          <cell r="J424">
            <v>3466.9297598939352</v>
          </cell>
          <cell r="K424">
            <v>3400.4267481956263</v>
          </cell>
          <cell r="L424">
            <v>3458.1208536478402</v>
          </cell>
          <cell r="M424">
            <v>2881.6398200725789</v>
          </cell>
          <cell r="N424">
            <v>3340.2813895863178</v>
          </cell>
        </row>
        <row r="425">
          <cell r="C425">
            <v>-647.27979200999994</v>
          </cell>
          <cell r="D425">
            <v>-674.03723930625006</v>
          </cell>
          <cell r="E425">
            <v>-694.32812534062509</v>
          </cell>
          <cell r="F425">
            <v>-712.25316687656243</v>
          </cell>
          <cell r="G425">
            <v>-746.24361174843762</v>
          </cell>
          <cell r="H425">
            <v>-777.83088894960929</v>
          </cell>
          <cell r="I425">
            <v>-792.61425706230477</v>
          </cell>
          <cell r="J425">
            <v>-791.99237344921869</v>
          </cell>
          <cell r="K425">
            <v>-789.21414782460931</v>
          </cell>
          <cell r="L425">
            <v>-792.13456501230462</v>
          </cell>
          <cell r="M425">
            <v>-793.13635860615216</v>
          </cell>
          <cell r="N425">
            <v>-790.07589540307606</v>
          </cell>
        </row>
        <row r="426">
          <cell r="C426">
            <v>621.28067758794009</v>
          </cell>
          <cell r="D426">
            <v>645.1214286016625</v>
          </cell>
          <cell r="E426">
            <v>664.9417693917062</v>
          </cell>
          <cell r="F426">
            <v>804.8919665428125</v>
          </cell>
          <cell r="G426">
            <v>836.95656403218754</v>
          </cell>
          <cell r="H426">
            <v>864.69092293804692</v>
          </cell>
          <cell r="I426">
            <v>877.32883736652366</v>
          </cell>
          <cell r="J426">
            <v>875.32917828984387</v>
          </cell>
          <cell r="K426">
            <v>870.0780072849218</v>
          </cell>
          <cell r="L426">
            <v>868.17074378246105</v>
          </cell>
          <cell r="M426">
            <v>863.21794103123045</v>
          </cell>
          <cell r="N426">
            <v>853.24587565561524</v>
          </cell>
        </row>
        <row r="428">
          <cell r="C428">
            <v>1578.5895521623913</v>
          </cell>
          <cell r="D428">
            <v>1105.2792159644039</v>
          </cell>
          <cell r="E428">
            <v>1416.0838777709801</v>
          </cell>
          <cell r="F428">
            <v>1594.9534459559382</v>
          </cell>
          <cell r="G428">
            <v>1513.9988519414355</v>
          </cell>
          <cell r="H428">
            <v>1649.2399688079693</v>
          </cell>
          <cell r="I428">
            <v>1692.1178562190134</v>
          </cell>
          <cell r="J428">
            <v>1799.6082081548727</v>
          </cell>
          <cell r="K428">
            <v>1741.134593086095</v>
          </cell>
          <cell r="L428">
            <v>1797.8155448530747</v>
          </cell>
          <cell r="M428">
            <v>1225.2855204351963</v>
          </cell>
          <cell r="N428">
            <v>1696.9596185276264</v>
          </cell>
        </row>
        <row r="429">
          <cell r="C429">
            <v>0.30308183101403663</v>
          </cell>
          <cell r="D429">
            <v>0.20439276038246085</v>
          </cell>
          <cell r="E429">
            <v>0.25383275704025732</v>
          </cell>
          <cell r="F429">
            <v>0.27860508469668471</v>
          </cell>
          <cell r="G429">
            <v>0.25432346794904265</v>
          </cell>
          <cell r="H429">
            <v>0.2662492859138067</v>
          </cell>
          <cell r="I429">
            <v>0.26743719306716213</v>
          </cell>
          <cell r="J429">
            <v>0.28359048793057035</v>
          </cell>
          <cell r="K429">
            <v>0.27517911455732763</v>
          </cell>
          <cell r="L429">
            <v>0.28326567725477159</v>
          </cell>
          <cell r="M429">
            <v>0.19248451270086411</v>
          </cell>
          <cell r="N429">
            <v>0.2672673077597354</v>
          </cell>
        </row>
        <row r="433">
          <cell r="C433">
            <v>9.1260529039948608</v>
          </cell>
          <cell r="D433">
            <v>9.475020423234005</v>
          </cell>
          <cell r="E433">
            <v>9.774959611313605</v>
          </cell>
          <cell r="F433">
            <v>10.030732140343639</v>
          </cell>
          <cell r="G433">
            <v>10.430683533002528</v>
          </cell>
          <cell r="H433">
            <v>10.853481237665825</v>
          </cell>
          <cell r="I433">
            <v>11.086193722246895</v>
          </cell>
          <cell r="J433">
            <v>11.118852416280134</v>
          </cell>
          <cell r="K433">
            <v>11.086399785119328</v>
          </cell>
          <cell r="L433">
            <v>11.120513365020269</v>
          </cell>
          <cell r="M433">
            <v>11.15360267805233</v>
          </cell>
          <cell r="N433">
            <v>11.124982311027063</v>
          </cell>
        </row>
        <row r="434">
          <cell r="C434">
            <v>2.7659408240737289</v>
          </cell>
          <cell r="D434">
            <v>1.9366255789849909</v>
          </cell>
          <cell r="E434">
            <v>2.4812049480968943</v>
          </cell>
          <cell r="F434">
            <v>2.7946129775301976</v>
          </cell>
          <cell r="G434">
            <v>2.6527676091921752</v>
          </cell>
          <cell r="H434">
            <v>2.8897316292074242</v>
          </cell>
          <cell r="I434">
            <v>2.9648605308765035</v>
          </cell>
          <cell r="J434">
            <v>3.1532007819608849</v>
          </cell>
          <cell r="K434">
            <v>3.0507456764976837</v>
          </cell>
          <cell r="L434">
            <v>3.1500597497632055</v>
          </cell>
          <cell r="M434">
            <v>2.1468957763439556</v>
          </cell>
          <cell r="N434">
            <v>2.9733440711428822</v>
          </cell>
        </row>
        <row r="439">
          <cell r="C439">
            <v>3696.3658017561647</v>
          </cell>
          <cell r="D439">
            <v>3273.65366386815</v>
          </cell>
          <cell r="E439">
            <v>3624.5695524991447</v>
          </cell>
          <cell r="F439">
            <v>3961.3143593711466</v>
          </cell>
          <cell r="G439">
            <v>3946.4148077178943</v>
          </cell>
          <cell r="H439">
            <v>4140.9775606914591</v>
          </cell>
          <cell r="I439">
            <v>4211.2767306436754</v>
          </cell>
          <cell r="J439">
            <v>4316.1455398897688</v>
          </cell>
          <cell r="K439">
            <v>4249.6425281914599</v>
          </cell>
          <cell r="L439">
            <v>4307.3366336436738</v>
          </cell>
          <cell r="M439">
            <v>3730.8556000684125</v>
          </cell>
          <cell r="N439">
            <v>4189.4971695821514</v>
          </cell>
        </row>
        <row r="442">
          <cell r="C442">
            <v>3696.3658017561647</v>
          </cell>
          <cell r="D442">
            <v>3273.65366386815</v>
          </cell>
          <cell r="E442">
            <v>3624.5695524991447</v>
          </cell>
          <cell r="F442">
            <v>3961.3143593711466</v>
          </cell>
          <cell r="G442">
            <v>3946.4148077178943</v>
          </cell>
          <cell r="H442">
            <v>4140.9775606914591</v>
          </cell>
          <cell r="I442">
            <v>4211.2767306436754</v>
          </cell>
          <cell r="J442">
            <v>4316.1455398897688</v>
          </cell>
          <cell r="K442">
            <v>4249.6425281914599</v>
          </cell>
          <cell r="L442">
            <v>4307.3366336436738</v>
          </cell>
          <cell r="M442">
            <v>3730.8556000684125</v>
          </cell>
          <cell r="N442">
            <v>4189.4971695821514</v>
          </cell>
        </row>
        <row r="443">
          <cell r="C443">
            <v>0</v>
          </cell>
          <cell r="D443">
            <v>-2200</v>
          </cell>
          <cell r="E443">
            <v>-1400</v>
          </cell>
          <cell r="F443">
            <v>-1700</v>
          </cell>
          <cell r="G443">
            <v>-1750</v>
          </cell>
          <cell r="H443">
            <v>-1950</v>
          </cell>
          <cell r="I443">
            <v>-1950</v>
          </cell>
          <cell r="J443">
            <v>-1900</v>
          </cell>
          <cell r="K443">
            <v>-750</v>
          </cell>
          <cell r="L443">
            <v>-150</v>
          </cell>
          <cell r="M443">
            <v>-750</v>
          </cell>
          <cell r="N443">
            <v>-750</v>
          </cell>
        </row>
        <row r="445">
          <cell r="C445">
            <v>-94.21577999583333</v>
          </cell>
          <cell r="D445">
            <v>-94.21577999583333</v>
          </cell>
          <cell r="E445">
            <v>-94.21577999583333</v>
          </cell>
          <cell r="F445">
            <v>-94.21577999583333</v>
          </cell>
          <cell r="G445">
            <v>-94.21577999583333</v>
          </cell>
          <cell r="H445">
            <v>-94.21577999583333</v>
          </cell>
          <cell r="I445">
            <v>-94.21577999583333</v>
          </cell>
          <cell r="J445">
            <v>-94.21577999583333</v>
          </cell>
          <cell r="K445">
            <v>-94.21577999583333</v>
          </cell>
          <cell r="L445">
            <v>-94.21577999583333</v>
          </cell>
          <cell r="M445">
            <v>-94.21577999583333</v>
          </cell>
          <cell r="N445">
            <v>-94.21577999583333</v>
          </cell>
        </row>
        <row r="447">
          <cell r="C447">
            <v>-647.27979200999994</v>
          </cell>
          <cell r="D447">
            <v>-674.03723930625006</v>
          </cell>
          <cell r="E447">
            <v>-694.32812534062509</v>
          </cell>
          <cell r="F447">
            <v>-712.25316687656243</v>
          </cell>
          <cell r="G447">
            <v>-746.24361174843762</v>
          </cell>
          <cell r="H447">
            <v>-777.83088894960929</v>
          </cell>
          <cell r="I447">
            <v>-792.61425706230477</v>
          </cell>
          <cell r="J447">
            <v>-791.99237344921869</v>
          </cell>
          <cell r="K447">
            <v>-789.21414782460931</v>
          </cell>
          <cell r="L447">
            <v>-792.13456501230462</v>
          </cell>
          <cell r="M447">
            <v>-793.13635860615216</v>
          </cell>
          <cell r="N447">
            <v>-790.07589540307606</v>
          </cell>
        </row>
        <row r="448">
          <cell r="C448">
            <v>-621.28067758794009</v>
          </cell>
          <cell r="D448">
            <v>-645.1214286016625</v>
          </cell>
          <cell r="E448">
            <v>-664.9417693917062</v>
          </cell>
          <cell r="F448">
            <v>-804.8919665428125</v>
          </cell>
          <cell r="G448">
            <v>-836.95656403218754</v>
          </cell>
          <cell r="H448">
            <v>-864.69092293804692</v>
          </cell>
          <cell r="I448">
            <v>-877.32883736652366</v>
          </cell>
          <cell r="J448">
            <v>-875.32917828984387</v>
          </cell>
          <cell r="K448">
            <v>-870.0780072849218</v>
          </cell>
          <cell r="L448">
            <v>-868.17074378246105</v>
          </cell>
          <cell r="M448">
            <v>-863.21794103123045</v>
          </cell>
          <cell r="N448">
            <v>-853.24587565561524</v>
          </cell>
        </row>
        <row r="449">
          <cell r="C449">
            <v>2333.5895521623916</v>
          </cell>
          <cell r="D449">
            <v>-339.72078403559544</v>
          </cell>
          <cell r="E449">
            <v>771.08387777098005</v>
          </cell>
          <cell r="F449">
            <v>649.95344595593815</v>
          </cell>
          <cell r="G449">
            <v>518.99885194143599</v>
          </cell>
          <cell r="H449">
            <v>454.23996880796972</v>
          </cell>
          <cell r="I449">
            <v>497.11785621901345</v>
          </cell>
          <cell r="J449">
            <v>654.60820815487273</v>
          </cell>
          <cell r="K449">
            <v>1746.1345930860955</v>
          </cell>
          <cell r="L449">
            <v>2402.8155448530747</v>
          </cell>
          <cell r="M449">
            <v>1230.2855204351963</v>
          </cell>
          <cell r="N449">
            <v>1701.9596185276268</v>
          </cell>
        </row>
        <row r="451">
          <cell r="C451">
            <v>2333.5895521623916</v>
          </cell>
          <cell r="D451">
            <v>-339.72078403559544</v>
          </cell>
          <cell r="E451">
            <v>771.08387777098005</v>
          </cell>
          <cell r="F451">
            <v>649.95344595593815</v>
          </cell>
          <cell r="G451">
            <v>518.99885194143599</v>
          </cell>
          <cell r="H451">
            <v>454.23996880796972</v>
          </cell>
          <cell r="I451">
            <v>497.11785621901345</v>
          </cell>
          <cell r="J451">
            <v>654.60820815487273</v>
          </cell>
          <cell r="K451">
            <v>1746.1345930860955</v>
          </cell>
          <cell r="L451">
            <v>2402.8155448530747</v>
          </cell>
          <cell r="M451">
            <v>1230.2855204351963</v>
          </cell>
          <cell r="N451">
            <v>1701.9596185276268</v>
          </cell>
        </row>
        <row r="452">
          <cell r="D452">
            <v>2333.5895521623916</v>
          </cell>
          <cell r="E452">
            <v>1993.8687681267961</v>
          </cell>
          <cell r="F452">
            <v>2764.9526458977762</v>
          </cell>
          <cell r="G452">
            <v>3414.9060918537143</v>
          </cell>
          <cell r="H452">
            <v>3933.9049437951503</v>
          </cell>
          <cell r="I452">
            <v>4388.1449126031202</v>
          </cell>
          <cell r="J452">
            <v>4885.2627688221337</v>
          </cell>
          <cell r="K452">
            <v>5539.8709769770066</v>
          </cell>
          <cell r="L452">
            <v>7286.0055700631019</v>
          </cell>
          <cell r="M452">
            <v>9688.8211149161762</v>
          </cell>
          <cell r="N452">
            <v>10919.106635351372</v>
          </cell>
        </row>
        <row r="453">
          <cell r="C453">
            <v>0</v>
          </cell>
          <cell r="D453">
            <v>0</v>
          </cell>
          <cell r="E453">
            <v>0</v>
          </cell>
          <cell r="F453">
            <v>0</v>
          </cell>
          <cell r="G453">
            <v>0</v>
          </cell>
          <cell r="H453">
            <v>0</v>
          </cell>
          <cell r="I453">
            <v>0</v>
          </cell>
          <cell r="J453">
            <v>0</v>
          </cell>
          <cell r="K453">
            <v>0</v>
          </cell>
          <cell r="L453">
            <v>0</v>
          </cell>
          <cell r="M453">
            <v>0</v>
          </cell>
          <cell r="N453">
            <v>0</v>
          </cell>
        </row>
        <row r="456">
          <cell r="C456">
            <v>2333.5895521623916</v>
          </cell>
          <cell r="D456">
            <v>1993.8687681267961</v>
          </cell>
          <cell r="E456">
            <v>2764.9526458977762</v>
          </cell>
          <cell r="F456">
            <v>3414.9060918537143</v>
          </cell>
          <cell r="G456">
            <v>3933.9049437951503</v>
          </cell>
          <cell r="H456">
            <v>4388.1449126031202</v>
          </cell>
          <cell r="I456">
            <v>4885.2627688221337</v>
          </cell>
          <cell r="J456">
            <v>5539.8709769770066</v>
          </cell>
          <cell r="K456">
            <v>7286.0055700631019</v>
          </cell>
          <cell r="L456">
            <v>9688.8211149161762</v>
          </cell>
          <cell r="M456">
            <v>10919.106635351372</v>
          </cell>
          <cell r="N456">
            <v>12621.066253878998</v>
          </cell>
        </row>
        <row r="458">
          <cell r="C458" t="str">
            <v>Balance sheet --&gt; input Budget YTD</v>
          </cell>
        </row>
        <row r="459">
          <cell r="C459">
            <v>0</v>
          </cell>
          <cell r="D459">
            <v>0</v>
          </cell>
          <cell r="E459">
            <v>0</v>
          </cell>
          <cell r="F459">
            <v>0</v>
          </cell>
          <cell r="G459">
            <v>0</v>
          </cell>
          <cell r="H459">
            <v>0</v>
          </cell>
          <cell r="I459">
            <v>0</v>
          </cell>
          <cell r="J459">
            <v>0</v>
          </cell>
          <cell r="K459">
            <v>0</v>
          </cell>
          <cell r="L459">
            <v>0</v>
          </cell>
          <cell r="M459">
            <v>0</v>
          </cell>
          <cell r="N459">
            <v>0</v>
          </cell>
        </row>
        <row r="460">
          <cell r="C460">
            <v>0</v>
          </cell>
          <cell r="D460">
            <v>0</v>
          </cell>
          <cell r="E460">
            <v>0</v>
          </cell>
          <cell r="F460">
            <v>0</v>
          </cell>
          <cell r="G460">
            <v>0</v>
          </cell>
          <cell r="H460">
            <v>0</v>
          </cell>
          <cell r="I460">
            <v>0</v>
          </cell>
          <cell r="J460">
            <v>0</v>
          </cell>
          <cell r="K460">
            <v>0</v>
          </cell>
          <cell r="L460">
            <v>0</v>
          </cell>
          <cell r="M460">
            <v>0</v>
          </cell>
          <cell r="N460">
            <v>0</v>
          </cell>
        </row>
        <row r="461">
          <cell r="C461">
            <v>0</v>
          </cell>
          <cell r="D461">
            <v>0</v>
          </cell>
          <cell r="E461">
            <v>0</v>
          </cell>
          <cell r="F461">
            <v>0</v>
          </cell>
          <cell r="G461">
            <v>0</v>
          </cell>
          <cell r="H461">
            <v>0</v>
          </cell>
          <cell r="I461">
            <v>0</v>
          </cell>
          <cell r="J461">
            <v>0</v>
          </cell>
          <cell r="K461">
            <v>0</v>
          </cell>
          <cell r="L461">
            <v>0</v>
          </cell>
          <cell r="M461">
            <v>0</v>
          </cell>
          <cell r="N461">
            <v>0</v>
          </cell>
        </row>
        <row r="462">
          <cell r="C462">
            <v>0</v>
          </cell>
          <cell r="D462">
            <v>0</v>
          </cell>
          <cell r="E462">
            <v>0</v>
          </cell>
          <cell r="F462">
            <v>0</v>
          </cell>
          <cell r="G462">
            <v>0</v>
          </cell>
          <cell r="H462">
            <v>0</v>
          </cell>
          <cell r="I462">
            <v>0</v>
          </cell>
          <cell r="J462">
            <v>0</v>
          </cell>
          <cell r="K462">
            <v>0</v>
          </cell>
          <cell r="L462">
            <v>0</v>
          </cell>
          <cell r="M462">
            <v>0</v>
          </cell>
          <cell r="N462">
            <v>0</v>
          </cell>
        </row>
        <row r="463">
          <cell r="C463">
            <v>0</v>
          </cell>
          <cell r="D463">
            <v>0</v>
          </cell>
          <cell r="E463">
            <v>0</v>
          </cell>
          <cell r="F463">
            <v>0</v>
          </cell>
          <cell r="G463">
            <v>0</v>
          </cell>
          <cell r="H463">
            <v>0</v>
          </cell>
          <cell r="I463">
            <v>0</v>
          </cell>
          <cell r="J463">
            <v>0</v>
          </cell>
          <cell r="K463">
            <v>0</v>
          </cell>
          <cell r="L463">
            <v>0</v>
          </cell>
          <cell r="M463">
            <v>0</v>
          </cell>
          <cell r="N463">
            <v>0</v>
          </cell>
        </row>
        <row r="464">
          <cell r="C464">
            <v>0</v>
          </cell>
          <cell r="D464">
            <v>0</v>
          </cell>
          <cell r="E464">
            <v>0</v>
          </cell>
          <cell r="F464">
            <v>0</v>
          </cell>
          <cell r="G464">
            <v>0</v>
          </cell>
          <cell r="H464">
            <v>0</v>
          </cell>
          <cell r="I464">
            <v>0</v>
          </cell>
          <cell r="J464">
            <v>0</v>
          </cell>
          <cell r="K464">
            <v>0</v>
          </cell>
          <cell r="L464">
            <v>0</v>
          </cell>
          <cell r="M464">
            <v>0</v>
          </cell>
          <cell r="N464">
            <v>0</v>
          </cell>
        </row>
        <row r="465">
          <cell r="C465">
            <v>0</v>
          </cell>
          <cell r="D465">
            <v>0</v>
          </cell>
          <cell r="E465">
            <v>0</v>
          </cell>
          <cell r="F465">
            <v>0</v>
          </cell>
          <cell r="G465">
            <v>0</v>
          </cell>
          <cell r="H465">
            <v>0</v>
          </cell>
          <cell r="I465">
            <v>0</v>
          </cell>
          <cell r="J465">
            <v>0</v>
          </cell>
          <cell r="K465">
            <v>0</v>
          </cell>
          <cell r="L465">
            <v>0</v>
          </cell>
          <cell r="M465">
            <v>0</v>
          </cell>
          <cell r="N465">
            <v>0</v>
          </cell>
        </row>
        <row r="466">
          <cell r="C466">
            <v>0</v>
          </cell>
          <cell r="D466">
            <v>0</v>
          </cell>
          <cell r="E466">
            <v>0</v>
          </cell>
          <cell r="F466">
            <v>0</v>
          </cell>
          <cell r="G466">
            <v>0</v>
          </cell>
          <cell r="H466">
            <v>0</v>
          </cell>
          <cell r="I466">
            <v>0</v>
          </cell>
          <cell r="J466">
            <v>0</v>
          </cell>
          <cell r="K466">
            <v>0</v>
          </cell>
          <cell r="L466">
            <v>0</v>
          </cell>
          <cell r="M466">
            <v>0</v>
          </cell>
          <cell r="N466">
            <v>0</v>
          </cell>
        </row>
        <row r="467">
          <cell r="C467">
            <v>0</v>
          </cell>
          <cell r="D467">
            <v>0</v>
          </cell>
          <cell r="E467">
            <v>0</v>
          </cell>
          <cell r="F467">
            <v>0</v>
          </cell>
          <cell r="G467">
            <v>0</v>
          </cell>
          <cell r="H467">
            <v>0</v>
          </cell>
          <cell r="I467">
            <v>0</v>
          </cell>
          <cell r="J467">
            <v>0</v>
          </cell>
          <cell r="K467">
            <v>0</v>
          </cell>
          <cell r="L467">
            <v>0</v>
          </cell>
          <cell r="M467">
            <v>0</v>
          </cell>
          <cell r="N467">
            <v>0</v>
          </cell>
        </row>
        <row r="468">
          <cell r="C468">
            <v>0</v>
          </cell>
          <cell r="D468">
            <v>0</v>
          </cell>
          <cell r="E468">
            <v>0</v>
          </cell>
          <cell r="F468">
            <v>0</v>
          </cell>
          <cell r="G468">
            <v>0</v>
          </cell>
          <cell r="H468">
            <v>0</v>
          </cell>
          <cell r="I468">
            <v>0</v>
          </cell>
          <cell r="J468">
            <v>0</v>
          </cell>
          <cell r="K468">
            <v>0</v>
          </cell>
          <cell r="L468">
            <v>0</v>
          </cell>
          <cell r="M468">
            <v>0</v>
          </cell>
          <cell r="N468">
            <v>0</v>
          </cell>
        </row>
        <row r="469">
          <cell r="C469">
            <v>0</v>
          </cell>
          <cell r="D469">
            <v>0</v>
          </cell>
          <cell r="E469">
            <v>0</v>
          </cell>
          <cell r="F469">
            <v>0</v>
          </cell>
          <cell r="G469">
            <v>0</v>
          </cell>
          <cell r="H469">
            <v>0</v>
          </cell>
          <cell r="I469">
            <v>0</v>
          </cell>
          <cell r="J469">
            <v>0</v>
          </cell>
          <cell r="K469">
            <v>0</v>
          </cell>
          <cell r="L469">
            <v>0</v>
          </cell>
          <cell r="M469">
            <v>0</v>
          </cell>
          <cell r="N469">
            <v>0</v>
          </cell>
        </row>
        <row r="470">
          <cell r="C470">
            <v>0</v>
          </cell>
          <cell r="D470">
            <v>0</v>
          </cell>
          <cell r="E470">
            <v>0</v>
          </cell>
          <cell r="F470">
            <v>0</v>
          </cell>
          <cell r="G470">
            <v>0</v>
          </cell>
          <cell r="H470">
            <v>0</v>
          </cell>
          <cell r="I470">
            <v>0</v>
          </cell>
          <cell r="J470">
            <v>0</v>
          </cell>
          <cell r="K470">
            <v>0</v>
          </cell>
          <cell r="L470">
            <v>0</v>
          </cell>
          <cell r="M470">
            <v>0</v>
          </cell>
          <cell r="N470">
            <v>0</v>
          </cell>
        </row>
        <row r="471">
          <cell r="C471">
            <v>0</v>
          </cell>
          <cell r="D471">
            <v>0</v>
          </cell>
          <cell r="E471">
            <v>0</v>
          </cell>
          <cell r="F471">
            <v>0</v>
          </cell>
          <cell r="G471">
            <v>0</v>
          </cell>
          <cell r="H471">
            <v>0</v>
          </cell>
          <cell r="I471">
            <v>0</v>
          </cell>
          <cell r="J471">
            <v>0</v>
          </cell>
          <cell r="K471">
            <v>0</v>
          </cell>
          <cell r="L471">
            <v>0</v>
          </cell>
          <cell r="M471">
            <v>0</v>
          </cell>
          <cell r="N471">
            <v>0</v>
          </cell>
        </row>
        <row r="472">
          <cell r="C472">
            <v>0</v>
          </cell>
          <cell r="D472">
            <v>0</v>
          </cell>
          <cell r="E472">
            <v>0</v>
          </cell>
          <cell r="F472">
            <v>0</v>
          </cell>
          <cell r="G472">
            <v>0</v>
          </cell>
          <cell r="H472">
            <v>0</v>
          </cell>
          <cell r="I472">
            <v>0</v>
          </cell>
          <cell r="J472">
            <v>0</v>
          </cell>
          <cell r="K472">
            <v>0</v>
          </cell>
          <cell r="L472">
            <v>0</v>
          </cell>
          <cell r="M472">
            <v>0</v>
          </cell>
          <cell r="N472">
            <v>0</v>
          </cell>
        </row>
        <row r="473">
          <cell r="C473">
            <v>0</v>
          </cell>
          <cell r="D473">
            <v>1105.2792159644016</v>
          </cell>
          <cell r="E473">
            <v>1416.0838777709805</v>
          </cell>
          <cell r="F473">
            <v>1594.95344595594</v>
          </cell>
          <cell r="G473">
            <v>1513.9988519414337</v>
          </cell>
          <cell r="H473">
            <v>1649.2399688079677</v>
          </cell>
          <cell r="I473">
            <v>1692.117856219018</v>
          </cell>
          <cell r="J473">
            <v>1799.6082081548739</v>
          </cell>
          <cell r="K473">
            <v>1741.134593086088</v>
          </cell>
          <cell r="L473">
            <v>1797.8155448530852</v>
          </cell>
          <cell r="M473">
            <v>1225.2855204351945</v>
          </cell>
          <cell r="N473">
            <v>1696.9596185276241</v>
          </cell>
        </row>
        <row r="474">
          <cell r="C474">
            <v>0</v>
          </cell>
          <cell r="D474">
            <v>1105.2792159644016</v>
          </cell>
          <cell r="E474">
            <v>1416.0838777709805</v>
          </cell>
          <cell r="F474">
            <v>1594.95344595594</v>
          </cell>
          <cell r="G474">
            <v>1513.9988519414337</v>
          </cell>
          <cell r="H474">
            <v>1649.2399688079677</v>
          </cell>
          <cell r="I474">
            <v>1692.117856219018</v>
          </cell>
          <cell r="J474">
            <v>1799.6082081548739</v>
          </cell>
          <cell r="K474">
            <v>1741.134593086088</v>
          </cell>
          <cell r="L474">
            <v>1797.8155448530852</v>
          </cell>
          <cell r="M474">
            <v>1225.2855204351945</v>
          </cell>
          <cell r="N474">
            <v>1696.9596185276241</v>
          </cell>
        </row>
        <row r="475">
          <cell r="C475">
            <v>0</v>
          </cell>
          <cell r="D475">
            <v>0</v>
          </cell>
          <cell r="E475">
            <v>0</v>
          </cell>
          <cell r="F475">
            <v>0</v>
          </cell>
          <cell r="G475">
            <v>0</v>
          </cell>
          <cell r="H475">
            <v>0</v>
          </cell>
          <cell r="I475">
            <v>0</v>
          </cell>
          <cell r="J475">
            <v>0</v>
          </cell>
          <cell r="K475">
            <v>0</v>
          </cell>
          <cell r="L475">
            <v>0</v>
          </cell>
          <cell r="M475">
            <v>0</v>
          </cell>
          <cell r="N475">
            <v>0</v>
          </cell>
        </row>
        <row r="476">
          <cell r="C476">
            <v>0</v>
          </cell>
          <cell r="D476">
            <v>0</v>
          </cell>
          <cell r="E476">
            <v>0</v>
          </cell>
          <cell r="F476">
            <v>0</v>
          </cell>
          <cell r="G476">
            <v>0</v>
          </cell>
          <cell r="H476">
            <v>0</v>
          </cell>
          <cell r="I476">
            <v>0</v>
          </cell>
          <cell r="J476">
            <v>0</v>
          </cell>
          <cell r="K476">
            <v>0</v>
          </cell>
          <cell r="L476">
            <v>0</v>
          </cell>
          <cell r="M476">
            <v>0</v>
          </cell>
          <cell r="N476">
            <v>0</v>
          </cell>
        </row>
        <row r="477">
          <cell r="C477">
            <v>0</v>
          </cell>
          <cell r="D477">
            <v>0</v>
          </cell>
          <cell r="E477">
            <v>0</v>
          </cell>
          <cell r="F477">
            <v>0</v>
          </cell>
          <cell r="G477">
            <v>0</v>
          </cell>
          <cell r="H477">
            <v>0</v>
          </cell>
          <cell r="I477">
            <v>0</v>
          </cell>
          <cell r="J477">
            <v>0</v>
          </cell>
          <cell r="K477">
            <v>0</v>
          </cell>
          <cell r="L477">
            <v>0</v>
          </cell>
          <cell r="M477">
            <v>0</v>
          </cell>
          <cell r="N477">
            <v>0</v>
          </cell>
        </row>
        <row r="478">
          <cell r="C478">
            <v>0</v>
          </cell>
          <cell r="D478">
            <v>0</v>
          </cell>
          <cell r="E478">
            <v>0</v>
          </cell>
          <cell r="F478">
            <v>0</v>
          </cell>
          <cell r="G478">
            <v>0</v>
          </cell>
          <cell r="H478">
            <v>0</v>
          </cell>
          <cell r="I478">
            <v>0</v>
          </cell>
          <cell r="J478">
            <v>0</v>
          </cell>
          <cell r="K478">
            <v>0</v>
          </cell>
          <cell r="L478">
            <v>0</v>
          </cell>
          <cell r="M478">
            <v>0</v>
          </cell>
          <cell r="N478">
            <v>0</v>
          </cell>
        </row>
        <row r="479">
          <cell r="C479">
            <v>0</v>
          </cell>
          <cell r="D479">
            <v>0</v>
          </cell>
          <cell r="E479">
            <v>0</v>
          </cell>
          <cell r="F479">
            <v>0</v>
          </cell>
          <cell r="G479">
            <v>0</v>
          </cell>
          <cell r="H479">
            <v>0</v>
          </cell>
          <cell r="I479">
            <v>0</v>
          </cell>
          <cell r="J479">
            <v>0</v>
          </cell>
          <cell r="K479">
            <v>0</v>
          </cell>
          <cell r="L479">
            <v>0</v>
          </cell>
          <cell r="M479">
            <v>0</v>
          </cell>
          <cell r="N479">
            <v>0</v>
          </cell>
        </row>
        <row r="480">
          <cell r="C480">
            <v>0</v>
          </cell>
          <cell r="D480">
            <v>1105.2792159644016</v>
          </cell>
          <cell r="E480">
            <v>1416.0838777709805</v>
          </cell>
          <cell r="F480">
            <v>1594.95344595594</v>
          </cell>
          <cell r="G480">
            <v>1513.9988519414337</v>
          </cell>
          <cell r="H480">
            <v>1649.2399688079677</v>
          </cell>
          <cell r="I480">
            <v>1692.117856219018</v>
          </cell>
          <cell r="J480">
            <v>1799.6082081548739</v>
          </cell>
          <cell r="K480">
            <v>1741.134593086088</v>
          </cell>
          <cell r="L480">
            <v>1797.8155448530852</v>
          </cell>
          <cell r="M480">
            <v>1225.2855204351945</v>
          </cell>
          <cell r="N480">
            <v>1696.9596185276241</v>
          </cell>
        </row>
        <row r="481">
          <cell r="C481">
            <v>0</v>
          </cell>
          <cell r="D481">
            <v>-1105.2792159644016</v>
          </cell>
          <cell r="E481">
            <v>-1416.0838777709805</v>
          </cell>
          <cell r="F481">
            <v>-1594.95344595594</v>
          </cell>
          <cell r="G481">
            <v>-1513.9988519414337</v>
          </cell>
          <cell r="H481">
            <v>-1649.2399688079677</v>
          </cell>
          <cell r="I481">
            <v>-1692.117856219018</v>
          </cell>
          <cell r="J481">
            <v>-1799.6082081548739</v>
          </cell>
          <cell r="K481">
            <v>-1741.134593086088</v>
          </cell>
          <cell r="L481">
            <v>-1797.8155448530852</v>
          </cell>
          <cell r="M481">
            <v>-1225.2855204351945</v>
          </cell>
          <cell r="N481">
            <v>-1696.9596185276241</v>
          </cell>
        </row>
        <row r="483">
          <cell r="C483">
            <v>0</v>
          </cell>
          <cell r="D483">
            <v>0</v>
          </cell>
          <cell r="E483">
            <v>0</v>
          </cell>
          <cell r="F483">
            <v>0</v>
          </cell>
          <cell r="G483">
            <v>0</v>
          </cell>
          <cell r="H483">
            <v>0</v>
          </cell>
          <cell r="I483">
            <v>0</v>
          </cell>
          <cell r="J483">
            <v>0</v>
          </cell>
          <cell r="K483">
            <v>0</v>
          </cell>
          <cell r="L483">
            <v>0</v>
          </cell>
          <cell r="M483">
            <v>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0</v>
          </cell>
          <cell r="K485">
            <v>0</v>
          </cell>
          <cell r="L485">
            <v>0</v>
          </cell>
          <cell r="M485">
            <v>0</v>
          </cell>
          <cell r="N485">
            <v>0</v>
          </cell>
        </row>
        <row r="488">
          <cell r="C488" t="str">
            <v>(only entry in Actual)</v>
          </cell>
        </row>
        <row r="489">
          <cell r="C489" t="str">
            <v>(only entry in Actual)</v>
          </cell>
        </row>
        <row r="490">
          <cell r="C490" t="str">
            <v>(only entry in Actual)</v>
          </cell>
        </row>
        <row r="491">
          <cell r="C491" t="str">
            <v>(only entry in Actual)</v>
          </cell>
        </row>
        <row r="494">
          <cell r="C494">
            <v>4.3661000000000003</v>
          </cell>
          <cell r="D494">
            <v>4.3661000000000003</v>
          </cell>
          <cell r="E494">
            <v>4.3661000000000003</v>
          </cell>
          <cell r="F494">
            <v>4.3661000000000003</v>
          </cell>
          <cell r="G494">
            <v>4.3661000000000003</v>
          </cell>
          <cell r="H494">
            <v>4.3661000000000003</v>
          </cell>
          <cell r="I494">
            <v>4.3661000000000003</v>
          </cell>
          <cell r="J494">
            <v>4.3661000000000003</v>
          </cell>
          <cell r="K494">
            <v>4.3661000000000003</v>
          </cell>
          <cell r="L494">
            <v>4.3661000000000012</v>
          </cell>
          <cell r="M494">
            <v>4.3661000000000012</v>
          </cell>
          <cell r="N494">
            <v>4.3661000000000012</v>
          </cell>
        </row>
        <row r="495">
          <cell r="C495">
            <v>4.3661000000000003</v>
          </cell>
          <cell r="D495">
            <v>4.3661000000000003</v>
          </cell>
          <cell r="E495">
            <v>4.3661000000000003</v>
          </cell>
          <cell r="F495">
            <v>4.3661000000000003</v>
          </cell>
          <cell r="G495">
            <v>4.3661000000000003</v>
          </cell>
          <cell r="H495">
            <v>4.3661000000000003</v>
          </cell>
          <cell r="I495">
            <v>4.3661000000000003</v>
          </cell>
          <cell r="J495">
            <v>4.3661000000000003</v>
          </cell>
          <cell r="K495">
            <v>4.3661000000000003</v>
          </cell>
          <cell r="L495">
            <v>4.3661000000000003</v>
          </cell>
          <cell r="M495">
            <v>4.3661000000000003</v>
          </cell>
          <cell r="N495">
            <v>4.3661000000000003</v>
          </cell>
        </row>
        <row r="496">
          <cell r="C496">
            <v>8.1999999999999993</v>
          </cell>
          <cell r="D496">
            <v>8.1999999999999993</v>
          </cell>
          <cell r="E496">
            <v>8.1999999999999993</v>
          </cell>
          <cell r="F496">
            <v>8.1999999999999993</v>
          </cell>
          <cell r="G496">
            <v>8.1999999999999993</v>
          </cell>
          <cell r="H496">
            <v>8.2000000000000011</v>
          </cell>
          <cell r="I496">
            <v>8.2000000000000011</v>
          </cell>
          <cell r="J496">
            <v>8.2000000000000011</v>
          </cell>
          <cell r="K496">
            <v>8.2000000000000011</v>
          </cell>
          <cell r="L496">
            <v>8.2000000000000011</v>
          </cell>
          <cell r="M496">
            <v>8.2000000000000011</v>
          </cell>
          <cell r="N496">
            <v>8.2000000000000011</v>
          </cell>
        </row>
        <row r="497">
          <cell r="C497">
            <v>8.1999999999999993</v>
          </cell>
          <cell r="D497">
            <v>8.1999999999999993</v>
          </cell>
          <cell r="E497">
            <v>8.1999999999999993</v>
          </cell>
          <cell r="F497">
            <v>8.1999999999999993</v>
          </cell>
          <cell r="G497">
            <v>8.1999999999999993</v>
          </cell>
          <cell r="H497">
            <v>8.1999999999999993</v>
          </cell>
          <cell r="I497">
            <v>8.1999999999999993</v>
          </cell>
          <cell r="J497">
            <v>8.1999999999999993</v>
          </cell>
          <cell r="K497">
            <v>8.1999999999999993</v>
          </cell>
          <cell r="L497">
            <v>8.1999999999999993</v>
          </cell>
          <cell r="M497">
            <v>8.1999999999999993</v>
          </cell>
          <cell r="N497">
            <v>8.1999999999999993</v>
          </cell>
        </row>
        <row r="504">
          <cell r="C504">
            <v>0</v>
          </cell>
          <cell r="D504">
            <v>0</v>
          </cell>
          <cell r="E504">
            <v>0</v>
          </cell>
          <cell r="F504">
            <v>0</v>
          </cell>
          <cell r="G504">
            <v>0</v>
          </cell>
          <cell r="H504">
            <v>0</v>
          </cell>
          <cell r="I504">
            <v>0</v>
          </cell>
          <cell r="J504">
            <v>0</v>
          </cell>
          <cell r="K504">
            <v>0</v>
          </cell>
          <cell r="L504">
            <v>0</v>
          </cell>
          <cell r="M504">
            <v>0</v>
          </cell>
          <cell r="N504">
            <v>0</v>
          </cell>
        </row>
        <row r="506">
          <cell r="C506">
            <v>0</v>
          </cell>
          <cell r="D506">
            <v>0</v>
          </cell>
          <cell r="E506">
            <v>0</v>
          </cell>
          <cell r="F506">
            <v>0</v>
          </cell>
          <cell r="G506">
            <v>0</v>
          </cell>
          <cell r="H506">
            <v>0</v>
          </cell>
          <cell r="I506">
            <v>0</v>
          </cell>
          <cell r="J506">
            <v>0</v>
          </cell>
          <cell r="K506">
            <v>0</v>
          </cell>
          <cell r="L506">
            <v>0</v>
          </cell>
          <cell r="M506">
            <v>0</v>
          </cell>
          <cell r="N506">
            <v>0</v>
          </cell>
        </row>
        <row r="508">
          <cell r="C508">
            <v>0</v>
          </cell>
          <cell r="D508">
            <v>0</v>
          </cell>
          <cell r="E508">
            <v>0</v>
          </cell>
          <cell r="F508">
            <v>0</v>
          </cell>
          <cell r="G508">
            <v>0</v>
          </cell>
          <cell r="H508">
            <v>0</v>
          </cell>
          <cell r="I508">
            <v>0</v>
          </cell>
          <cell r="J508">
            <v>0</v>
          </cell>
          <cell r="K508">
            <v>0</v>
          </cell>
          <cell r="L508">
            <v>0</v>
          </cell>
          <cell r="M508">
            <v>0</v>
          </cell>
          <cell r="N508">
            <v>0</v>
          </cell>
        </row>
        <row r="513">
          <cell r="C513">
            <v>0</v>
          </cell>
          <cell r="D513">
            <v>0</v>
          </cell>
          <cell r="E513">
            <v>0</v>
          </cell>
          <cell r="F513">
            <v>0</v>
          </cell>
          <cell r="G513">
            <v>0</v>
          </cell>
          <cell r="H513">
            <v>0</v>
          </cell>
          <cell r="I513">
            <v>0</v>
          </cell>
          <cell r="J513">
            <v>0</v>
          </cell>
          <cell r="K513">
            <v>0</v>
          </cell>
          <cell r="L513">
            <v>0</v>
          </cell>
          <cell r="M513">
            <v>0</v>
          </cell>
          <cell r="N513">
            <v>0</v>
          </cell>
        </row>
        <row r="515">
          <cell r="C515">
            <v>0</v>
          </cell>
          <cell r="D515">
            <v>0</v>
          </cell>
          <cell r="E515">
            <v>0</v>
          </cell>
          <cell r="F515">
            <v>0</v>
          </cell>
          <cell r="G515">
            <v>0</v>
          </cell>
          <cell r="H515">
            <v>0</v>
          </cell>
          <cell r="I515">
            <v>0</v>
          </cell>
          <cell r="J515">
            <v>0</v>
          </cell>
          <cell r="K515">
            <v>0</v>
          </cell>
          <cell r="L515">
            <v>0</v>
          </cell>
          <cell r="M515">
            <v>0</v>
          </cell>
          <cell r="N515">
            <v>0</v>
          </cell>
        </row>
        <row r="517">
          <cell r="C517">
            <v>0</v>
          </cell>
          <cell r="D517">
            <v>0</v>
          </cell>
          <cell r="E517">
            <v>0</v>
          </cell>
          <cell r="F517">
            <v>0</v>
          </cell>
          <cell r="G517">
            <v>0</v>
          </cell>
          <cell r="H517">
            <v>0</v>
          </cell>
          <cell r="I517">
            <v>0</v>
          </cell>
          <cell r="J517">
            <v>0</v>
          </cell>
          <cell r="K517">
            <v>0</v>
          </cell>
          <cell r="L517">
            <v>0</v>
          </cell>
          <cell r="M517">
            <v>0</v>
          </cell>
          <cell r="N517">
            <v>0</v>
          </cell>
        </row>
        <row r="522">
          <cell r="C522">
            <v>0</v>
          </cell>
          <cell r="D522">
            <v>0</v>
          </cell>
          <cell r="E522">
            <v>0</v>
          </cell>
          <cell r="F522">
            <v>0</v>
          </cell>
          <cell r="G522">
            <v>0</v>
          </cell>
          <cell r="H522">
            <v>0</v>
          </cell>
          <cell r="I522">
            <v>0</v>
          </cell>
          <cell r="J522">
            <v>0</v>
          </cell>
          <cell r="K522">
            <v>0</v>
          </cell>
          <cell r="L522">
            <v>0</v>
          </cell>
          <cell r="M522">
            <v>0</v>
          </cell>
          <cell r="N522">
            <v>0</v>
          </cell>
        </row>
        <row r="524">
          <cell r="C524">
            <v>0</v>
          </cell>
          <cell r="D524">
            <v>0</v>
          </cell>
          <cell r="E524">
            <v>0</v>
          </cell>
          <cell r="F524">
            <v>0</v>
          </cell>
          <cell r="G524">
            <v>0</v>
          </cell>
          <cell r="H524">
            <v>0</v>
          </cell>
          <cell r="I524">
            <v>0</v>
          </cell>
          <cell r="J524">
            <v>0</v>
          </cell>
          <cell r="K524">
            <v>0</v>
          </cell>
          <cell r="L524">
            <v>0</v>
          </cell>
          <cell r="M524">
            <v>0</v>
          </cell>
          <cell r="N524">
            <v>0</v>
          </cell>
        </row>
        <row r="526">
          <cell r="C526">
            <v>0</v>
          </cell>
          <cell r="D526">
            <v>0</v>
          </cell>
          <cell r="E526">
            <v>0</v>
          </cell>
          <cell r="F526">
            <v>0</v>
          </cell>
          <cell r="G526">
            <v>0</v>
          </cell>
          <cell r="H526">
            <v>0</v>
          </cell>
          <cell r="I526">
            <v>0</v>
          </cell>
          <cell r="J526">
            <v>0</v>
          </cell>
          <cell r="K526">
            <v>0</v>
          </cell>
          <cell r="L526">
            <v>0</v>
          </cell>
          <cell r="M526">
            <v>0</v>
          </cell>
          <cell r="N526">
            <v>0</v>
          </cell>
        </row>
        <row r="531">
          <cell r="C531">
            <v>0</v>
          </cell>
          <cell r="D531">
            <v>0</v>
          </cell>
          <cell r="E531">
            <v>0</v>
          </cell>
          <cell r="F531">
            <v>0</v>
          </cell>
          <cell r="G531">
            <v>0</v>
          </cell>
          <cell r="H531">
            <v>0</v>
          </cell>
          <cell r="I531">
            <v>0</v>
          </cell>
          <cell r="J531">
            <v>0</v>
          </cell>
          <cell r="K531">
            <v>0</v>
          </cell>
          <cell r="L531">
            <v>0</v>
          </cell>
          <cell r="M531">
            <v>0</v>
          </cell>
          <cell r="N531">
            <v>0</v>
          </cell>
        </row>
        <row r="533">
          <cell r="C533">
            <v>0</v>
          </cell>
          <cell r="D533">
            <v>0</v>
          </cell>
          <cell r="E533">
            <v>0</v>
          </cell>
          <cell r="F533">
            <v>0</v>
          </cell>
          <cell r="G533">
            <v>0</v>
          </cell>
          <cell r="H533">
            <v>0</v>
          </cell>
          <cell r="I533">
            <v>0</v>
          </cell>
          <cell r="J533">
            <v>0</v>
          </cell>
          <cell r="K533">
            <v>0</v>
          </cell>
          <cell r="L533">
            <v>0</v>
          </cell>
          <cell r="M533">
            <v>0</v>
          </cell>
          <cell r="N533">
            <v>0</v>
          </cell>
        </row>
        <row r="535">
          <cell r="C535">
            <v>0</v>
          </cell>
          <cell r="D535">
            <v>0</v>
          </cell>
          <cell r="E535">
            <v>0</v>
          </cell>
          <cell r="F535">
            <v>0</v>
          </cell>
          <cell r="G535">
            <v>0</v>
          </cell>
          <cell r="H535">
            <v>0</v>
          </cell>
          <cell r="I535">
            <v>0</v>
          </cell>
          <cell r="J535">
            <v>0</v>
          </cell>
          <cell r="K535">
            <v>0</v>
          </cell>
          <cell r="L535">
            <v>0</v>
          </cell>
          <cell r="M535">
            <v>0</v>
          </cell>
          <cell r="N535">
            <v>0</v>
          </cell>
        </row>
        <row r="540">
          <cell r="C540">
            <v>0</v>
          </cell>
          <cell r="D540">
            <v>0</v>
          </cell>
          <cell r="E540">
            <v>0</v>
          </cell>
          <cell r="F540">
            <v>0</v>
          </cell>
          <cell r="G540">
            <v>0</v>
          </cell>
          <cell r="H540">
            <v>0</v>
          </cell>
          <cell r="I540">
            <v>0</v>
          </cell>
          <cell r="J540">
            <v>0</v>
          </cell>
          <cell r="K540">
            <v>0</v>
          </cell>
          <cell r="L540">
            <v>0</v>
          </cell>
          <cell r="M540">
            <v>0</v>
          </cell>
          <cell r="N540">
            <v>0</v>
          </cell>
        </row>
        <row r="542">
          <cell r="C542">
            <v>0</v>
          </cell>
          <cell r="D542">
            <v>0</v>
          </cell>
          <cell r="E542">
            <v>0</v>
          </cell>
          <cell r="F542">
            <v>0</v>
          </cell>
          <cell r="G542">
            <v>0</v>
          </cell>
          <cell r="H542">
            <v>0</v>
          </cell>
          <cell r="I542">
            <v>0</v>
          </cell>
          <cell r="J542">
            <v>0</v>
          </cell>
          <cell r="K542">
            <v>0</v>
          </cell>
          <cell r="L542">
            <v>0</v>
          </cell>
          <cell r="M542">
            <v>0</v>
          </cell>
          <cell r="N542">
            <v>0</v>
          </cell>
        </row>
        <row r="544">
          <cell r="C544">
            <v>0</v>
          </cell>
          <cell r="D544">
            <v>0</v>
          </cell>
          <cell r="E544">
            <v>0</v>
          </cell>
          <cell r="F544">
            <v>0</v>
          </cell>
          <cell r="G544">
            <v>0</v>
          </cell>
          <cell r="H544">
            <v>0</v>
          </cell>
          <cell r="I544">
            <v>0</v>
          </cell>
          <cell r="J544">
            <v>0</v>
          </cell>
          <cell r="K544">
            <v>0</v>
          </cell>
          <cell r="L544">
            <v>0</v>
          </cell>
          <cell r="M544">
            <v>0</v>
          </cell>
          <cell r="N544">
            <v>0</v>
          </cell>
        </row>
      </sheetData>
      <sheetData sheetId="7" refreshError="1">
        <row r="1">
          <cell r="C1">
            <v>1</v>
          </cell>
          <cell r="D1">
            <v>2</v>
          </cell>
          <cell r="E1">
            <v>3</v>
          </cell>
          <cell r="F1">
            <v>4</v>
          </cell>
          <cell r="G1">
            <v>5</v>
          </cell>
          <cell r="H1">
            <v>6</v>
          </cell>
          <cell r="I1">
            <v>7</v>
          </cell>
          <cell r="J1">
            <v>8</v>
          </cell>
          <cell r="K1">
            <v>9</v>
          </cell>
          <cell r="L1">
            <v>10</v>
          </cell>
          <cell r="M1">
            <v>11</v>
          </cell>
          <cell r="N1">
            <v>12</v>
          </cell>
        </row>
        <row r="2">
          <cell r="C2" t="str">
            <v>---------------------------------------------------------- BUDGET - YTD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53730</v>
          </cell>
          <cell r="D9">
            <v>56230</v>
          </cell>
          <cell r="E9">
            <v>58050</v>
          </cell>
          <cell r="F9">
            <v>59415</v>
          </cell>
          <cell r="G9">
            <v>60780</v>
          </cell>
          <cell r="H9">
            <v>62190</v>
          </cell>
          <cell r="I9">
            <v>63990</v>
          </cell>
          <cell r="J9">
            <v>65990</v>
          </cell>
          <cell r="K9">
            <v>67990</v>
          </cell>
          <cell r="L9">
            <v>70990</v>
          </cell>
          <cell r="M9">
            <v>74490</v>
          </cell>
          <cell r="N9">
            <v>78490</v>
          </cell>
        </row>
        <row r="10">
          <cell r="C10">
            <v>8.1285930408472012E-2</v>
          </cell>
          <cell r="D10">
            <v>8.5068078668683808E-2</v>
          </cell>
          <cell r="E10">
            <v>8.7821482602118001E-2</v>
          </cell>
          <cell r="F10">
            <v>8.9886535552193642E-2</v>
          </cell>
          <cell r="G10">
            <v>9.1951588502269282E-2</v>
          </cell>
          <cell r="H10">
            <v>9.4084720121028739E-2</v>
          </cell>
          <cell r="I10">
            <v>9.6807866868381234E-2</v>
          </cell>
          <cell r="J10">
            <v>9.9833585476550676E-2</v>
          </cell>
          <cell r="K10">
            <v>0.10285930408472012</v>
          </cell>
          <cell r="L10">
            <v>0.10739788199697428</v>
          </cell>
          <cell r="M10">
            <v>0.1126928895612708</v>
          </cell>
          <cell r="N10">
            <v>0.11874432677760968</v>
          </cell>
        </row>
        <row r="11">
          <cell r="C11">
            <v>53730</v>
          </cell>
          <cell r="D11">
            <v>56230</v>
          </cell>
          <cell r="E11">
            <v>58050</v>
          </cell>
          <cell r="F11">
            <v>59415</v>
          </cell>
          <cell r="G11">
            <v>60780</v>
          </cell>
          <cell r="H11">
            <v>62190</v>
          </cell>
          <cell r="I11">
            <v>63990</v>
          </cell>
          <cell r="J11">
            <v>65990</v>
          </cell>
          <cell r="K11">
            <v>67990</v>
          </cell>
          <cell r="L11">
            <v>70990</v>
          </cell>
          <cell r="M11">
            <v>74490</v>
          </cell>
          <cell r="N11">
            <v>78490</v>
          </cell>
        </row>
        <row r="12">
          <cell r="C12">
            <v>1</v>
          </cell>
          <cell r="D12">
            <v>1</v>
          </cell>
          <cell r="E12">
            <v>1</v>
          </cell>
          <cell r="F12">
            <v>1</v>
          </cell>
          <cell r="G12">
            <v>1</v>
          </cell>
          <cell r="H12">
            <v>1</v>
          </cell>
          <cell r="I12">
            <v>1</v>
          </cell>
          <cell r="J12">
            <v>1</v>
          </cell>
          <cell r="K12">
            <v>1</v>
          </cell>
          <cell r="L12">
            <v>1</v>
          </cell>
          <cell r="M12">
            <v>1</v>
          </cell>
          <cell r="N12">
            <v>1</v>
          </cell>
        </row>
        <row r="13">
          <cell r="C13">
            <v>0</v>
          </cell>
          <cell r="D13">
            <v>0</v>
          </cell>
          <cell r="E13">
            <v>0</v>
          </cell>
          <cell r="F13">
            <v>0</v>
          </cell>
          <cell r="G13">
            <v>0</v>
          </cell>
          <cell r="H13">
            <v>0</v>
          </cell>
          <cell r="I13">
            <v>0</v>
          </cell>
          <cell r="J13">
            <v>0</v>
          </cell>
          <cell r="K13">
            <v>0</v>
          </cell>
          <cell r="L13">
            <v>0</v>
          </cell>
          <cell r="M13">
            <v>0</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0</v>
          </cell>
          <cell r="J18">
            <v>0</v>
          </cell>
          <cell r="K18">
            <v>0</v>
          </cell>
          <cell r="L18">
            <v>0</v>
          </cell>
          <cell r="M18">
            <v>0</v>
          </cell>
          <cell r="N18">
            <v>0</v>
          </cell>
        </row>
        <row r="26">
          <cell r="C26">
            <v>0</v>
          </cell>
          <cell r="D26">
            <v>0</v>
          </cell>
          <cell r="E26">
            <v>0</v>
          </cell>
          <cell r="F26">
            <v>0</v>
          </cell>
          <cell r="G26">
            <v>0</v>
          </cell>
          <cell r="H26">
            <v>0</v>
          </cell>
          <cell r="I26">
            <v>0</v>
          </cell>
          <cell r="J26">
            <v>0</v>
          </cell>
          <cell r="K26">
            <v>0</v>
          </cell>
          <cell r="L26">
            <v>0</v>
          </cell>
          <cell r="M26">
            <v>0</v>
          </cell>
          <cell r="N26">
            <v>0</v>
          </cell>
        </row>
        <row r="27">
          <cell r="C27" t="str">
            <v xml:space="preserve">n.m. </v>
          </cell>
          <cell r="D27" t="str">
            <v xml:space="preserve">n.m. </v>
          </cell>
          <cell r="E27" t="str">
            <v xml:space="preserve">n.m. </v>
          </cell>
          <cell r="F27" t="str">
            <v xml:space="preserve">n.m. </v>
          </cell>
          <cell r="G27" t="str">
            <v xml:space="preserve">n.m. </v>
          </cell>
          <cell r="H27" t="str">
            <v xml:space="preserve">n.m. </v>
          </cell>
          <cell r="I27" t="str">
            <v xml:space="preserve">n.m. </v>
          </cell>
          <cell r="J27" t="str">
            <v xml:space="preserve">n.m. </v>
          </cell>
          <cell r="K27" t="str">
            <v xml:space="preserve">n.m. </v>
          </cell>
          <cell r="L27" t="str">
            <v xml:space="preserve">n.m. </v>
          </cell>
          <cell r="M27" t="str">
            <v xml:space="preserve">n.m. </v>
          </cell>
          <cell r="N27" t="str">
            <v xml:space="preserve">n.m. </v>
          </cell>
        </row>
        <row r="28">
          <cell r="C28">
            <v>3000</v>
          </cell>
          <cell r="D28">
            <v>5500</v>
          </cell>
          <cell r="E28">
            <v>7500</v>
          </cell>
          <cell r="F28">
            <v>9000</v>
          </cell>
          <cell r="G28">
            <v>10500</v>
          </cell>
          <cell r="H28">
            <v>12500</v>
          </cell>
          <cell r="I28">
            <v>15300</v>
          </cell>
          <cell r="J28">
            <v>18800</v>
          </cell>
          <cell r="K28">
            <v>22300</v>
          </cell>
          <cell r="L28">
            <v>26800</v>
          </cell>
          <cell r="M28">
            <v>32300</v>
          </cell>
          <cell r="N28">
            <v>38800</v>
          </cell>
        </row>
        <row r="29">
          <cell r="C29">
            <v>1</v>
          </cell>
          <cell r="D29">
            <v>1</v>
          </cell>
          <cell r="E29">
            <v>1</v>
          </cell>
          <cell r="F29">
            <v>1</v>
          </cell>
          <cell r="G29">
            <v>1</v>
          </cell>
          <cell r="H29">
            <v>1</v>
          </cell>
          <cell r="I29">
            <v>1</v>
          </cell>
          <cell r="J29">
            <v>1</v>
          </cell>
          <cell r="K29">
            <v>1</v>
          </cell>
          <cell r="L29">
            <v>1</v>
          </cell>
          <cell r="M29">
            <v>1</v>
          </cell>
          <cell r="N29">
            <v>1</v>
          </cell>
        </row>
        <row r="30">
          <cell r="C30">
            <v>0</v>
          </cell>
          <cell r="D30">
            <v>0</v>
          </cell>
          <cell r="E30">
            <v>0</v>
          </cell>
          <cell r="F30">
            <v>0</v>
          </cell>
          <cell r="G30">
            <v>0</v>
          </cell>
          <cell r="H30">
            <v>0</v>
          </cell>
          <cell r="I30">
            <v>0</v>
          </cell>
          <cell r="J30">
            <v>0</v>
          </cell>
          <cell r="K30">
            <v>0</v>
          </cell>
          <cell r="L30">
            <v>0</v>
          </cell>
          <cell r="M30">
            <v>0</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0</v>
          </cell>
          <cell r="D35">
            <v>0</v>
          </cell>
          <cell r="E35">
            <v>0</v>
          </cell>
          <cell r="F35">
            <v>0</v>
          </cell>
          <cell r="G35">
            <v>0</v>
          </cell>
          <cell r="H35">
            <v>0</v>
          </cell>
          <cell r="I35">
            <v>0</v>
          </cell>
          <cell r="J35">
            <v>0</v>
          </cell>
          <cell r="K35">
            <v>0</v>
          </cell>
          <cell r="L35">
            <v>0</v>
          </cell>
          <cell r="M35">
            <v>0</v>
          </cell>
          <cell r="N35">
            <v>0</v>
          </cell>
        </row>
        <row r="36">
          <cell r="C36">
            <v>0</v>
          </cell>
          <cell r="D36">
            <v>0</v>
          </cell>
          <cell r="E36">
            <v>0</v>
          </cell>
          <cell r="F36">
            <v>0</v>
          </cell>
          <cell r="G36">
            <v>0</v>
          </cell>
          <cell r="H36">
            <v>0</v>
          </cell>
          <cell r="I36">
            <v>0</v>
          </cell>
          <cell r="J36">
            <v>0</v>
          </cell>
          <cell r="K36">
            <v>0</v>
          </cell>
          <cell r="L36">
            <v>0</v>
          </cell>
          <cell r="M36">
            <v>0</v>
          </cell>
          <cell r="N36">
            <v>0</v>
          </cell>
        </row>
        <row r="37">
          <cell r="C37">
            <v>0</v>
          </cell>
          <cell r="D37">
            <v>0</v>
          </cell>
          <cell r="E37">
            <v>0</v>
          </cell>
          <cell r="F37">
            <v>0</v>
          </cell>
          <cell r="G37">
            <v>0</v>
          </cell>
          <cell r="H37">
            <v>0</v>
          </cell>
          <cell r="I37">
            <v>0</v>
          </cell>
          <cell r="J37">
            <v>0</v>
          </cell>
          <cell r="K37">
            <v>0</v>
          </cell>
          <cell r="L37">
            <v>0</v>
          </cell>
          <cell r="M37">
            <v>0</v>
          </cell>
          <cell r="N37">
            <v>0</v>
          </cell>
        </row>
        <row r="38">
          <cell r="C38">
            <v>0</v>
          </cell>
          <cell r="D38">
            <v>0</v>
          </cell>
          <cell r="E38">
            <v>0</v>
          </cell>
          <cell r="F38">
            <v>0</v>
          </cell>
          <cell r="G38">
            <v>0</v>
          </cell>
          <cell r="H38">
            <v>0</v>
          </cell>
          <cell r="I38">
            <v>0</v>
          </cell>
          <cell r="J38">
            <v>0</v>
          </cell>
          <cell r="K38">
            <v>0</v>
          </cell>
          <cell r="L38">
            <v>0</v>
          </cell>
          <cell r="M38">
            <v>0</v>
          </cell>
          <cell r="N38">
            <v>0</v>
          </cell>
        </row>
        <row r="39">
          <cell r="C39">
            <v>0</v>
          </cell>
          <cell r="D39">
            <v>0</v>
          </cell>
          <cell r="E39">
            <v>0</v>
          </cell>
          <cell r="F39">
            <v>0</v>
          </cell>
          <cell r="G39">
            <v>0</v>
          </cell>
          <cell r="H39">
            <v>0</v>
          </cell>
          <cell r="I39">
            <v>0</v>
          </cell>
          <cell r="J39">
            <v>0</v>
          </cell>
          <cell r="K39">
            <v>0</v>
          </cell>
          <cell r="L39">
            <v>0</v>
          </cell>
          <cell r="M39">
            <v>0</v>
          </cell>
          <cell r="N39">
            <v>0</v>
          </cell>
        </row>
        <row r="40">
          <cell r="C40">
            <v>0</v>
          </cell>
          <cell r="D40">
            <v>0</v>
          </cell>
          <cell r="E40">
            <v>0</v>
          </cell>
          <cell r="F40">
            <v>0</v>
          </cell>
          <cell r="G40">
            <v>0</v>
          </cell>
          <cell r="H40">
            <v>0</v>
          </cell>
          <cell r="I40">
            <v>0</v>
          </cell>
          <cell r="J40">
            <v>0</v>
          </cell>
          <cell r="K40">
            <v>0</v>
          </cell>
          <cell r="L40">
            <v>0</v>
          </cell>
          <cell r="M40">
            <v>0</v>
          </cell>
          <cell r="N40">
            <v>0</v>
          </cell>
        </row>
        <row r="43">
          <cell r="C43">
            <v>3730</v>
          </cell>
          <cell r="D43">
            <v>6230</v>
          </cell>
          <cell r="E43">
            <v>8050</v>
          </cell>
          <cell r="F43">
            <v>9415</v>
          </cell>
          <cell r="G43">
            <v>10780</v>
          </cell>
          <cell r="H43">
            <v>12190</v>
          </cell>
          <cell r="I43">
            <v>13990</v>
          </cell>
          <cell r="J43">
            <v>15990</v>
          </cell>
          <cell r="K43">
            <v>17990</v>
          </cell>
          <cell r="L43">
            <v>20990</v>
          </cell>
          <cell r="M43">
            <v>24490</v>
          </cell>
          <cell r="N43">
            <v>28490</v>
          </cell>
        </row>
        <row r="44">
          <cell r="C44">
            <v>7.46E-2</v>
          </cell>
          <cell r="D44">
            <v>0.1246</v>
          </cell>
          <cell r="E44">
            <v>0.161</v>
          </cell>
          <cell r="F44">
            <v>0.1883</v>
          </cell>
          <cell r="G44">
            <v>0.21560000000000001</v>
          </cell>
          <cell r="H44">
            <v>0.24379999999999999</v>
          </cell>
          <cell r="I44">
            <v>0.27979999999999999</v>
          </cell>
          <cell r="J44">
            <v>0.31979999999999997</v>
          </cell>
          <cell r="K44">
            <v>0.35980000000000001</v>
          </cell>
          <cell r="L44">
            <v>0.41980000000000001</v>
          </cell>
          <cell r="M44">
            <v>0.48980000000000001</v>
          </cell>
          <cell r="N44">
            <v>0.56979999999999997</v>
          </cell>
        </row>
        <row r="45">
          <cell r="C45">
            <v>7.46</v>
          </cell>
          <cell r="D45">
            <v>5</v>
          </cell>
          <cell r="E45">
            <v>3.64</v>
          </cell>
          <cell r="F45">
            <v>2.7299999999999991</v>
          </cell>
          <cell r="G45">
            <v>2.7300000000000018</v>
          </cell>
          <cell r="H45">
            <v>2.8199999999999976</v>
          </cell>
          <cell r="I45">
            <v>3.6000000000000005</v>
          </cell>
          <cell r="J45">
            <v>3.9999999999999982</v>
          </cell>
          <cell r="K45">
            <v>4.0000000000000036</v>
          </cell>
          <cell r="L45">
            <v>6</v>
          </cell>
          <cell r="M45">
            <v>7.0000000000000009</v>
          </cell>
          <cell r="N45">
            <v>7.9999999999999964</v>
          </cell>
        </row>
        <row r="46">
          <cell r="C46">
            <v>2730</v>
          </cell>
          <cell r="D46">
            <v>5230</v>
          </cell>
          <cell r="E46">
            <v>7050</v>
          </cell>
          <cell r="F46">
            <v>8415</v>
          </cell>
          <cell r="G46">
            <v>9780</v>
          </cell>
          <cell r="H46">
            <v>11190</v>
          </cell>
          <cell r="I46">
            <v>12990</v>
          </cell>
          <cell r="J46">
            <v>14990</v>
          </cell>
          <cell r="K46">
            <v>16990</v>
          </cell>
          <cell r="L46">
            <v>19990</v>
          </cell>
          <cell r="M46">
            <v>23490</v>
          </cell>
          <cell r="N46">
            <v>27490</v>
          </cell>
        </row>
        <row r="47">
          <cell r="C47">
            <v>0.73190348525469173</v>
          </cell>
          <cell r="D47">
            <v>0.8394863563402889</v>
          </cell>
          <cell r="E47">
            <v>0.87577639751552794</v>
          </cell>
          <cell r="F47">
            <v>0.89378651088688266</v>
          </cell>
          <cell r="G47">
            <v>0.90723562152133586</v>
          </cell>
          <cell r="H47">
            <v>0.91796554552912224</v>
          </cell>
          <cell r="I47">
            <v>0.9285203716940672</v>
          </cell>
          <cell r="J47">
            <v>0.93746091307066914</v>
          </cell>
          <cell r="K47">
            <v>0.94441356309060587</v>
          </cell>
          <cell r="L47">
            <v>0.95235826584087657</v>
          </cell>
          <cell r="M47">
            <v>0.95916700694160884</v>
          </cell>
          <cell r="N47">
            <v>0.96489996489996488</v>
          </cell>
        </row>
        <row r="48">
          <cell r="C48">
            <v>0</v>
          </cell>
          <cell r="D48">
            <v>0</v>
          </cell>
          <cell r="E48">
            <v>0</v>
          </cell>
          <cell r="F48">
            <v>0</v>
          </cell>
          <cell r="G48">
            <v>0</v>
          </cell>
          <cell r="H48">
            <v>0</v>
          </cell>
          <cell r="I48">
            <v>0</v>
          </cell>
          <cell r="J48">
            <v>0</v>
          </cell>
          <cell r="K48">
            <v>0</v>
          </cell>
          <cell r="L48">
            <v>0</v>
          </cell>
          <cell r="M48">
            <v>0</v>
          </cell>
          <cell r="N48">
            <v>0</v>
          </cell>
        </row>
        <row r="49">
          <cell r="C49">
            <v>0</v>
          </cell>
          <cell r="D49">
            <v>0</v>
          </cell>
          <cell r="E49">
            <v>0</v>
          </cell>
          <cell r="F49">
            <v>0</v>
          </cell>
          <cell r="G49">
            <v>0</v>
          </cell>
          <cell r="H49">
            <v>0</v>
          </cell>
          <cell r="I49">
            <v>0</v>
          </cell>
          <cell r="J49">
            <v>0</v>
          </cell>
          <cell r="K49">
            <v>0</v>
          </cell>
          <cell r="L49">
            <v>0</v>
          </cell>
          <cell r="M49">
            <v>0</v>
          </cell>
          <cell r="N49">
            <v>0</v>
          </cell>
        </row>
        <row r="50">
          <cell r="C50">
            <v>0</v>
          </cell>
          <cell r="D50">
            <v>0</v>
          </cell>
          <cell r="E50">
            <v>0</v>
          </cell>
          <cell r="F50">
            <v>0</v>
          </cell>
          <cell r="G50">
            <v>0</v>
          </cell>
          <cell r="H50">
            <v>0</v>
          </cell>
          <cell r="I50">
            <v>0</v>
          </cell>
          <cell r="J50">
            <v>0</v>
          </cell>
          <cell r="K50">
            <v>0</v>
          </cell>
          <cell r="L50">
            <v>0</v>
          </cell>
          <cell r="M50">
            <v>0</v>
          </cell>
          <cell r="N50">
            <v>0</v>
          </cell>
        </row>
        <row r="51">
          <cell r="C51">
            <v>0</v>
          </cell>
          <cell r="D51">
            <v>0</v>
          </cell>
          <cell r="E51">
            <v>0</v>
          </cell>
          <cell r="F51">
            <v>0</v>
          </cell>
          <cell r="G51">
            <v>0</v>
          </cell>
          <cell r="H51">
            <v>0</v>
          </cell>
          <cell r="I51">
            <v>0</v>
          </cell>
          <cell r="J51">
            <v>0</v>
          </cell>
          <cell r="K51">
            <v>0</v>
          </cell>
          <cell r="L51">
            <v>0</v>
          </cell>
          <cell r="M51">
            <v>0</v>
          </cell>
          <cell r="N51">
            <v>0</v>
          </cell>
        </row>
        <row r="52">
          <cell r="C52">
            <v>0</v>
          </cell>
          <cell r="D52">
            <v>0</v>
          </cell>
          <cell r="E52">
            <v>0</v>
          </cell>
          <cell r="F52">
            <v>0</v>
          </cell>
          <cell r="G52">
            <v>0</v>
          </cell>
          <cell r="H52">
            <v>0</v>
          </cell>
          <cell r="I52">
            <v>0</v>
          </cell>
          <cell r="J52">
            <v>0</v>
          </cell>
          <cell r="K52">
            <v>0</v>
          </cell>
          <cell r="L52">
            <v>0</v>
          </cell>
          <cell r="M52">
            <v>0</v>
          </cell>
          <cell r="N52">
            <v>0</v>
          </cell>
        </row>
        <row r="53">
          <cell r="C53">
            <v>0</v>
          </cell>
          <cell r="D53">
            <v>0</v>
          </cell>
          <cell r="E53">
            <v>0</v>
          </cell>
          <cell r="F53">
            <v>0</v>
          </cell>
          <cell r="G53">
            <v>0</v>
          </cell>
          <cell r="H53">
            <v>0</v>
          </cell>
          <cell r="I53">
            <v>0</v>
          </cell>
          <cell r="J53">
            <v>0</v>
          </cell>
          <cell r="K53">
            <v>0</v>
          </cell>
          <cell r="L53">
            <v>0</v>
          </cell>
          <cell r="M53">
            <v>0</v>
          </cell>
          <cell r="N53">
            <v>0</v>
          </cell>
        </row>
        <row r="54">
          <cell r="C54">
            <v>0</v>
          </cell>
          <cell r="D54">
            <v>0</v>
          </cell>
          <cell r="E54">
            <v>0</v>
          </cell>
          <cell r="F54">
            <v>0</v>
          </cell>
          <cell r="G54">
            <v>0</v>
          </cell>
          <cell r="H54">
            <v>0</v>
          </cell>
          <cell r="I54">
            <v>0</v>
          </cell>
          <cell r="J54">
            <v>0</v>
          </cell>
          <cell r="K54">
            <v>0</v>
          </cell>
          <cell r="L54">
            <v>0</v>
          </cell>
          <cell r="M54">
            <v>0</v>
          </cell>
          <cell r="N54">
            <v>0</v>
          </cell>
        </row>
        <row r="55">
          <cell r="C55">
            <v>0</v>
          </cell>
          <cell r="D55">
            <v>0</v>
          </cell>
          <cell r="E55">
            <v>0</v>
          </cell>
          <cell r="F55">
            <v>0</v>
          </cell>
          <cell r="G55">
            <v>0</v>
          </cell>
          <cell r="H55">
            <v>0</v>
          </cell>
          <cell r="I55">
            <v>0</v>
          </cell>
          <cell r="J55">
            <v>0</v>
          </cell>
          <cell r="K55">
            <v>0</v>
          </cell>
          <cell r="L55">
            <v>0</v>
          </cell>
          <cell r="M55">
            <v>0</v>
          </cell>
          <cell r="N55">
            <v>0</v>
          </cell>
        </row>
        <row r="56">
          <cell r="C56">
            <v>0</v>
          </cell>
          <cell r="D56">
            <v>0</v>
          </cell>
          <cell r="E56">
            <v>0</v>
          </cell>
          <cell r="F56">
            <v>0</v>
          </cell>
          <cell r="G56">
            <v>0</v>
          </cell>
          <cell r="H56">
            <v>0</v>
          </cell>
          <cell r="I56">
            <v>0</v>
          </cell>
          <cell r="J56">
            <v>0</v>
          </cell>
          <cell r="K56">
            <v>0</v>
          </cell>
          <cell r="L56">
            <v>0</v>
          </cell>
          <cell r="M56">
            <v>0</v>
          </cell>
          <cell r="N56">
            <v>0</v>
          </cell>
        </row>
        <row r="57">
          <cell r="C57">
            <v>0</v>
          </cell>
          <cell r="D57">
            <v>0</v>
          </cell>
          <cell r="E57">
            <v>0</v>
          </cell>
          <cell r="F57">
            <v>0</v>
          </cell>
          <cell r="G57">
            <v>0</v>
          </cell>
          <cell r="H57">
            <v>0</v>
          </cell>
          <cell r="I57">
            <v>0</v>
          </cell>
          <cell r="J57">
            <v>0</v>
          </cell>
          <cell r="K57">
            <v>0</v>
          </cell>
          <cell r="L57">
            <v>0</v>
          </cell>
          <cell r="M57">
            <v>0</v>
          </cell>
          <cell r="N57">
            <v>0</v>
          </cell>
        </row>
        <row r="58">
          <cell r="C58">
            <v>0</v>
          </cell>
          <cell r="D58">
            <v>0</v>
          </cell>
          <cell r="E58">
            <v>0</v>
          </cell>
          <cell r="F58">
            <v>0</v>
          </cell>
          <cell r="G58">
            <v>0</v>
          </cell>
          <cell r="H58">
            <v>0</v>
          </cell>
          <cell r="I58">
            <v>0</v>
          </cell>
          <cell r="J58">
            <v>0</v>
          </cell>
          <cell r="K58">
            <v>0</v>
          </cell>
          <cell r="L58">
            <v>0</v>
          </cell>
          <cell r="M58">
            <v>0</v>
          </cell>
          <cell r="N58">
            <v>0</v>
          </cell>
        </row>
        <row r="63">
          <cell r="C63">
            <v>53730</v>
          </cell>
          <cell r="D63">
            <v>56230</v>
          </cell>
          <cell r="E63">
            <v>58050</v>
          </cell>
          <cell r="F63">
            <v>59415</v>
          </cell>
          <cell r="G63">
            <v>60780</v>
          </cell>
          <cell r="H63">
            <v>62190</v>
          </cell>
          <cell r="I63">
            <v>63990</v>
          </cell>
          <cell r="J63">
            <v>65990</v>
          </cell>
          <cell r="K63">
            <v>67990</v>
          </cell>
          <cell r="L63">
            <v>70990</v>
          </cell>
          <cell r="M63">
            <v>74490</v>
          </cell>
          <cell r="N63">
            <v>78490</v>
          </cell>
        </row>
        <row r="64">
          <cell r="C64">
            <v>1</v>
          </cell>
          <cell r="D64">
            <v>1</v>
          </cell>
          <cell r="E64">
            <v>1</v>
          </cell>
          <cell r="F64">
            <v>1</v>
          </cell>
          <cell r="G64">
            <v>1</v>
          </cell>
          <cell r="H64">
            <v>1</v>
          </cell>
          <cell r="I64">
            <v>1</v>
          </cell>
          <cell r="J64">
            <v>1</v>
          </cell>
          <cell r="K64">
            <v>1</v>
          </cell>
          <cell r="L64">
            <v>1</v>
          </cell>
          <cell r="M64">
            <v>1</v>
          </cell>
          <cell r="N64">
            <v>1</v>
          </cell>
        </row>
        <row r="65">
          <cell r="C65">
            <v>120</v>
          </cell>
          <cell r="D65">
            <v>110</v>
          </cell>
          <cell r="E65">
            <v>100</v>
          </cell>
          <cell r="F65">
            <v>90</v>
          </cell>
          <cell r="G65">
            <v>84</v>
          </cell>
          <cell r="H65">
            <v>83.333333333333329</v>
          </cell>
          <cell r="I65">
            <v>87.428571428571431</v>
          </cell>
          <cell r="J65">
            <v>94</v>
          </cell>
          <cell r="K65">
            <v>99.111111111111114</v>
          </cell>
          <cell r="L65">
            <v>107.2</v>
          </cell>
          <cell r="M65">
            <v>117.45454545454545</v>
          </cell>
          <cell r="N65">
            <v>129.33333333333334</v>
          </cell>
        </row>
        <row r="68">
          <cell r="C68">
            <v>51000</v>
          </cell>
          <cell r="D68">
            <v>51000</v>
          </cell>
          <cell r="E68">
            <v>51000</v>
          </cell>
          <cell r="F68">
            <v>51000</v>
          </cell>
          <cell r="G68">
            <v>51000</v>
          </cell>
          <cell r="H68">
            <v>51000</v>
          </cell>
          <cell r="I68">
            <v>51000</v>
          </cell>
          <cell r="J68">
            <v>51000</v>
          </cell>
          <cell r="K68">
            <v>51000</v>
          </cell>
          <cell r="L68">
            <v>51000</v>
          </cell>
          <cell r="M68">
            <v>51000</v>
          </cell>
          <cell r="N68">
            <v>51000</v>
          </cell>
        </row>
        <row r="69">
          <cell r="C69">
            <v>3000</v>
          </cell>
          <cell r="D69">
            <v>5500</v>
          </cell>
          <cell r="E69">
            <v>7500</v>
          </cell>
          <cell r="F69">
            <v>9000</v>
          </cell>
          <cell r="G69">
            <v>10500</v>
          </cell>
          <cell r="H69">
            <v>11500</v>
          </cell>
          <cell r="I69">
            <v>12300</v>
          </cell>
          <cell r="J69">
            <v>12800</v>
          </cell>
          <cell r="K69">
            <v>13300</v>
          </cell>
          <cell r="L69">
            <v>13800</v>
          </cell>
          <cell r="M69">
            <v>14300</v>
          </cell>
          <cell r="N69">
            <v>14800</v>
          </cell>
        </row>
        <row r="70">
          <cell r="C70">
            <v>270</v>
          </cell>
          <cell r="D70">
            <v>270</v>
          </cell>
          <cell r="E70">
            <v>450</v>
          </cell>
          <cell r="F70">
            <v>585</v>
          </cell>
          <cell r="G70">
            <v>720</v>
          </cell>
          <cell r="H70">
            <v>1310</v>
          </cell>
          <cell r="I70">
            <v>2310</v>
          </cell>
          <cell r="J70">
            <v>3810</v>
          </cell>
          <cell r="K70">
            <v>5310</v>
          </cell>
          <cell r="L70">
            <v>6810</v>
          </cell>
          <cell r="M70">
            <v>8810</v>
          </cell>
          <cell r="N70">
            <v>11310</v>
          </cell>
        </row>
        <row r="71">
          <cell r="C71">
            <v>270</v>
          </cell>
          <cell r="D71">
            <v>270</v>
          </cell>
          <cell r="E71">
            <v>450</v>
          </cell>
          <cell r="F71">
            <v>585</v>
          </cell>
          <cell r="G71">
            <v>720</v>
          </cell>
          <cell r="H71">
            <v>1310</v>
          </cell>
          <cell r="I71">
            <v>2310</v>
          </cell>
          <cell r="J71">
            <v>3810</v>
          </cell>
          <cell r="K71">
            <v>5310</v>
          </cell>
          <cell r="L71">
            <v>6810</v>
          </cell>
          <cell r="M71">
            <v>8810</v>
          </cell>
          <cell r="N71">
            <v>11310</v>
          </cell>
        </row>
        <row r="72">
          <cell r="C72">
            <v>0</v>
          </cell>
          <cell r="D72">
            <v>0</v>
          </cell>
          <cell r="E72">
            <v>0</v>
          </cell>
          <cell r="F72">
            <v>0</v>
          </cell>
          <cell r="G72">
            <v>0</v>
          </cell>
          <cell r="H72">
            <v>0</v>
          </cell>
          <cell r="I72">
            <v>0</v>
          </cell>
          <cell r="J72">
            <v>0</v>
          </cell>
          <cell r="K72">
            <v>0</v>
          </cell>
          <cell r="L72">
            <v>0</v>
          </cell>
          <cell r="M72">
            <v>0</v>
          </cell>
          <cell r="N72">
            <v>0</v>
          </cell>
        </row>
        <row r="73">
          <cell r="C73">
            <v>0</v>
          </cell>
          <cell r="D73">
            <v>0</v>
          </cell>
          <cell r="E73">
            <v>0</v>
          </cell>
          <cell r="F73">
            <v>0</v>
          </cell>
          <cell r="G73">
            <v>0</v>
          </cell>
          <cell r="H73">
            <v>0</v>
          </cell>
          <cell r="I73">
            <v>0</v>
          </cell>
          <cell r="J73">
            <v>0</v>
          </cell>
          <cell r="K73">
            <v>0</v>
          </cell>
          <cell r="L73">
            <v>0</v>
          </cell>
          <cell r="M73">
            <v>0</v>
          </cell>
          <cell r="N73">
            <v>0</v>
          </cell>
        </row>
        <row r="74">
          <cell r="C74">
            <v>2730</v>
          </cell>
          <cell r="D74">
            <v>5230</v>
          </cell>
          <cell r="E74">
            <v>7050</v>
          </cell>
          <cell r="F74">
            <v>8415</v>
          </cell>
          <cell r="G74">
            <v>9780</v>
          </cell>
          <cell r="H74">
            <v>10190</v>
          </cell>
          <cell r="I74">
            <v>9990</v>
          </cell>
          <cell r="J74">
            <v>8990</v>
          </cell>
          <cell r="K74">
            <v>7990</v>
          </cell>
          <cell r="L74">
            <v>6990</v>
          </cell>
          <cell r="M74">
            <v>5490</v>
          </cell>
          <cell r="N74">
            <v>3490</v>
          </cell>
        </row>
        <row r="75">
          <cell r="C75">
            <v>53730</v>
          </cell>
          <cell r="D75">
            <v>56230</v>
          </cell>
          <cell r="E75">
            <v>58050</v>
          </cell>
          <cell r="F75">
            <v>59415</v>
          </cell>
          <cell r="G75">
            <v>60780</v>
          </cell>
          <cell r="H75">
            <v>61190</v>
          </cell>
          <cell r="I75">
            <v>60990</v>
          </cell>
          <cell r="J75">
            <v>59990</v>
          </cell>
          <cell r="K75">
            <v>58990</v>
          </cell>
          <cell r="L75">
            <v>57990</v>
          </cell>
          <cell r="M75">
            <v>56490</v>
          </cell>
          <cell r="N75">
            <v>54490</v>
          </cell>
        </row>
        <row r="76">
          <cell r="C76">
            <v>52365</v>
          </cell>
          <cell r="D76">
            <v>107345</v>
          </cell>
          <cell r="E76">
            <v>164485</v>
          </cell>
          <cell r="F76">
            <v>223217.5</v>
          </cell>
          <cell r="G76">
            <v>283315</v>
          </cell>
          <cell r="H76">
            <v>344300</v>
          </cell>
          <cell r="I76">
            <v>405390</v>
          </cell>
          <cell r="J76">
            <v>465880</v>
          </cell>
          <cell r="K76">
            <v>525370</v>
          </cell>
          <cell r="L76">
            <v>583860</v>
          </cell>
          <cell r="M76">
            <v>641100</v>
          </cell>
          <cell r="N76">
            <v>696590</v>
          </cell>
        </row>
        <row r="77">
          <cell r="C77">
            <v>5.3529411764705881E-2</v>
          </cell>
          <cell r="D77">
            <v>0.10254901960784314</v>
          </cell>
          <cell r="E77">
            <v>0.13823529411764707</v>
          </cell>
          <cell r="F77">
            <v>0.16500000000000001</v>
          </cell>
          <cell r="G77">
            <v>0.19176470588235295</v>
          </cell>
          <cell r="H77">
            <v>0.19980392156862745</v>
          </cell>
          <cell r="I77">
            <v>0.19588235294117648</v>
          </cell>
          <cell r="J77">
            <v>0.17627450980392156</v>
          </cell>
          <cell r="K77">
            <v>0.15666666666666668</v>
          </cell>
          <cell r="L77">
            <v>0.13705882352941176</v>
          </cell>
          <cell r="M77">
            <v>0.10764705882352942</v>
          </cell>
          <cell r="N77">
            <v>6.8431372549019612E-2</v>
          </cell>
        </row>
        <row r="78">
          <cell r="C78">
            <v>5.1561157261529652E-3</v>
          </cell>
          <cell r="D78">
            <v>2.5152545530765288E-3</v>
          </cell>
          <cell r="E78">
            <v>2.735811776149801E-3</v>
          </cell>
          <cell r="F78">
            <v>2.6207622610234411E-3</v>
          </cell>
          <cell r="G78">
            <v>2.5413409102941955E-3</v>
          </cell>
          <cell r="H78">
            <v>3.8048213767063609E-3</v>
          </cell>
          <cell r="I78">
            <v>5.6982165322282249E-3</v>
          </cell>
          <cell r="J78">
            <v>8.1780716064222547E-3</v>
          </cell>
          <cell r="K78">
            <v>1.0107162571140339E-2</v>
          </cell>
          <cell r="L78">
            <v>1.1663755009762614E-2</v>
          </cell>
          <cell r="M78">
            <v>1.3742005927312432E-2</v>
          </cell>
          <cell r="N78">
            <v>1.6236236523636573E-2</v>
          </cell>
        </row>
        <row r="79">
          <cell r="C79">
            <v>6.1873388713835582E-2</v>
          </cell>
          <cell r="D79">
            <v>1.5091527318459173E-2</v>
          </cell>
          <cell r="E79">
            <v>1.0943247104599204E-2</v>
          </cell>
          <cell r="F79">
            <v>7.8622867830703234E-3</v>
          </cell>
          <cell r="G79">
            <v>6.0992181847060699E-3</v>
          </cell>
          <cell r="H79">
            <v>7.6096427534127209E-3</v>
          </cell>
          <cell r="I79">
            <v>9.7683711981055282E-3</v>
          </cell>
          <cell r="J79">
            <v>1.2267107409633382E-2</v>
          </cell>
          <cell r="K79">
            <v>1.3476216761520454E-2</v>
          </cell>
          <cell r="L79">
            <v>1.3996506011715138E-2</v>
          </cell>
          <cell r="M79">
            <v>1.4991279193431743E-2</v>
          </cell>
          <cell r="N79">
            <v>1.6236236523636573E-2</v>
          </cell>
        </row>
        <row r="80">
          <cell r="C80">
            <v>1</v>
          </cell>
          <cell r="D80">
            <v>1</v>
          </cell>
          <cell r="E80">
            <v>1</v>
          </cell>
          <cell r="F80">
            <v>1</v>
          </cell>
          <cell r="G80">
            <v>1</v>
          </cell>
          <cell r="H80">
            <v>0.92</v>
          </cell>
          <cell r="I80">
            <v>0.80392156862745101</v>
          </cell>
          <cell r="J80">
            <v>0.68085106382978722</v>
          </cell>
          <cell r="K80">
            <v>0.5964125560538116</v>
          </cell>
          <cell r="L80">
            <v>0.5149253731343284</v>
          </cell>
          <cell r="M80">
            <v>0.44272445820433437</v>
          </cell>
          <cell r="N80">
            <v>0.38144329896907214</v>
          </cell>
        </row>
        <row r="81">
          <cell r="C81">
            <v>1</v>
          </cell>
          <cell r="D81">
            <v>1</v>
          </cell>
          <cell r="E81">
            <v>1</v>
          </cell>
          <cell r="F81">
            <v>1</v>
          </cell>
          <cell r="G81">
            <v>1</v>
          </cell>
          <cell r="H81">
            <v>0.91063449508489724</v>
          </cell>
          <cell r="I81">
            <v>0.76905311778290997</v>
          </cell>
          <cell r="J81">
            <v>0.59973315543695793</v>
          </cell>
          <cell r="K81">
            <v>0.47027663331371394</v>
          </cell>
          <cell r="L81">
            <v>0.34967483741870936</v>
          </cell>
          <cell r="M81">
            <v>0.23371647509578544</v>
          </cell>
          <cell r="N81">
            <v>0.12695525645689343</v>
          </cell>
        </row>
        <row r="82">
          <cell r="C82">
            <v>1</v>
          </cell>
          <cell r="D82">
            <v>1</v>
          </cell>
          <cell r="E82">
            <v>1</v>
          </cell>
          <cell r="F82">
            <v>1</v>
          </cell>
          <cell r="G82">
            <v>1</v>
          </cell>
          <cell r="H82">
            <v>0.98392024441228498</v>
          </cell>
          <cell r="I82">
            <v>0.95311767463666197</v>
          </cell>
          <cell r="J82">
            <v>0.90907713289892411</v>
          </cell>
          <cell r="K82">
            <v>0.86762759229298425</v>
          </cell>
          <cell r="L82">
            <v>0.81687561628398364</v>
          </cell>
          <cell r="M82">
            <v>0.75835682641965363</v>
          </cell>
          <cell r="N82">
            <v>0.69422856414829914</v>
          </cell>
        </row>
        <row r="85">
          <cell r="C85">
            <v>0</v>
          </cell>
          <cell r="D85">
            <v>0</v>
          </cell>
          <cell r="E85">
            <v>0</v>
          </cell>
          <cell r="F85">
            <v>0</v>
          </cell>
          <cell r="G85">
            <v>0</v>
          </cell>
          <cell r="H85">
            <v>0</v>
          </cell>
          <cell r="I85">
            <v>0</v>
          </cell>
          <cell r="J85">
            <v>0</v>
          </cell>
          <cell r="K85">
            <v>0</v>
          </cell>
          <cell r="L85">
            <v>0</v>
          </cell>
          <cell r="M85">
            <v>0</v>
          </cell>
          <cell r="N85">
            <v>0</v>
          </cell>
        </row>
        <row r="86">
          <cell r="C86">
            <v>0</v>
          </cell>
          <cell r="D86">
            <v>0</v>
          </cell>
          <cell r="E86">
            <v>0</v>
          </cell>
          <cell r="F86">
            <v>0</v>
          </cell>
          <cell r="G86">
            <v>0</v>
          </cell>
          <cell r="H86">
            <v>1000</v>
          </cell>
          <cell r="I86">
            <v>3000</v>
          </cell>
          <cell r="J86">
            <v>6000</v>
          </cell>
          <cell r="K86">
            <v>9000</v>
          </cell>
          <cell r="L86">
            <v>13000</v>
          </cell>
          <cell r="M86">
            <v>18000</v>
          </cell>
          <cell r="N86">
            <v>24000</v>
          </cell>
        </row>
        <row r="87">
          <cell r="C87">
            <v>0</v>
          </cell>
          <cell r="D87">
            <v>0</v>
          </cell>
          <cell r="E87">
            <v>0</v>
          </cell>
          <cell r="F87">
            <v>0</v>
          </cell>
          <cell r="G87">
            <v>0</v>
          </cell>
          <cell r="H87">
            <v>0</v>
          </cell>
          <cell r="I87">
            <v>0</v>
          </cell>
          <cell r="J87">
            <v>0</v>
          </cell>
          <cell r="K87">
            <v>0</v>
          </cell>
          <cell r="L87">
            <v>0</v>
          </cell>
          <cell r="M87">
            <v>0</v>
          </cell>
          <cell r="N87">
            <v>0</v>
          </cell>
        </row>
        <row r="88">
          <cell r="C88">
            <v>0</v>
          </cell>
          <cell r="D88">
            <v>0</v>
          </cell>
          <cell r="E88">
            <v>0</v>
          </cell>
          <cell r="F88">
            <v>0</v>
          </cell>
          <cell r="G88">
            <v>0</v>
          </cell>
          <cell r="H88">
            <v>0</v>
          </cell>
          <cell r="I88">
            <v>0</v>
          </cell>
          <cell r="J88">
            <v>0</v>
          </cell>
          <cell r="K88">
            <v>0</v>
          </cell>
          <cell r="L88">
            <v>0</v>
          </cell>
          <cell r="M88">
            <v>0</v>
          </cell>
          <cell r="N88">
            <v>0</v>
          </cell>
        </row>
        <row r="89">
          <cell r="C89">
            <v>0</v>
          </cell>
          <cell r="D89">
            <v>0</v>
          </cell>
          <cell r="E89">
            <v>0</v>
          </cell>
          <cell r="F89">
            <v>0</v>
          </cell>
          <cell r="G89">
            <v>0</v>
          </cell>
          <cell r="H89">
            <v>0</v>
          </cell>
          <cell r="I89">
            <v>0</v>
          </cell>
          <cell r="J89">
            <v>0</v>
          </cell>
          <cell r="K89">
            <v>0</v>
          </cell>
          <cell r="L89">
            <v>0</v>
          </cell>
          <cell r="M89">
            <v>0</v>
          </cell>
          <cell r="N89">
            <v>0</v>
          </cell>
        </row>
        <row r="90">
          <cell r="C90">
            <v>0</v>
          </cell>
          <cell r="D90">
            <v>0</v>
          </cell>
          <cell r="E90">
            <v>0</v>
          </cell>
          <cell r="F90">
            <v>0</v>
          </cell>
          <cell r="G90">
            <v>0</v>
          </cell>
          <cell r="H90">
            <v>0</v>
          </cell>
          <cell r="I90">
            <v>0</v>
          </cell>
          <cell r="J90">
            <v>0</v>
          </cell>
          <cell r="K90">
            <v>0</v>
          </cell>
          <cell r="L90">
            <v>0</v>
          </cell>
          <cell r="M90">
            <v>0</v>
          </cell>
          <cell r="N90">
            <v>0</v>
          </cell>
        </row>
        <row r="91">
          <cell r="C91">
            <v>0</v>
          </cell>
          <cell r="D91">
            <v>0</v>
          </cell>
          <cell r="E91">
            <v>0</v>
          </cell>
          <cell r="F91">
            <v>0</v>
          </cell>
          <cell r="G91">
            <v>0</v>
          </cell>
          <cell r="H91">
            <v>1000</v>
          </cell>
          <cell r="I91">
            <v>3000</v>
          </cell>
          <cell r="J91">
            <v>6000</v>
          </cell>
          <cell r="K91">
            <v>9000</v>
          </cell>
          <cell r="L91">
            <v>13000</v>
          </cell>
          <cell r="M91">
            <v>18000</v>
          </cell>
          <cell r="N91">
            <v>24000</v>
          </cell>
        </row>
        <row r="92">
          <cell r="C92">
            <v>0</v>
          </cell>
          <cell r="D92">
            <v>0</v>
          </cell>
          <cell r="E92">
            <v>0</v>
          </cell>
          <cell r="F92">
            <v>0</v>
          </cell>
          <cell r="G92">
            <v>0</v>
          </cell>
          <cell r="H92">
            <v>1000</v>
          </cell>
          <cell r="I92">
            <v>3000</v>
          </cell>
          <cell r="J92">
            <v>6000</v>
          </cell>
          <cell r="K92">
            <v>9000</v>
          </cell>
          <cell r="L92">
            <v>13000</v>
          </cell>
          <cell r="M92">
            <v>18000</v>
          </cell>
          <cell r="N92">
            <v>24000</v>
          </cell>
        </row>
        <row r="93">
          <cell r="C93">
            <v>0</v>
          </cell>
          <cell r="D93">
            <v>0</v>
          </cell>
          <cell r="E93">
            <v>0</v>
          </cell>
          <cell r="F93">
            <v>0</v>
          </cell>
          <cell r="G93">
            <v>0</v>
          </cell>
          <cell r="H93">
            <v>500</v>
          </cell>
          <cell r="I93">
            <v>2500</v>
          </cell>
          <cell r="J93">
            <v>7000</v>
          </cell>
          <cell r="K93">
            <v>14500</v>
          </cell>
          <cell r="L93">
            <v>25500</v>
          </cell>
          <cell r="M93">
            <v>41000</v>
          </cell>
          <cell r="N93">
            <v>62000</v>
          </cell>
        </row>
        <row r="94">
          <cell r="C94">
            <v>0</v>
          </cell>
          <cell r="D94">
            <v>0</v>
          </cell>
          <cell r="E94">
            <v>0</v>
          </cell>
          <cell r="F94">
            <v>0</v>
          </cell>
          <cell r="G94">
            <v>0</v>
          </cell>
          <cell r="H94">
            <v>0</v>
          </cell>
          <cell r="I94">
            <v>0</v>
          </cell>
          <cell r="J94">
            <v>0</v>
          </cell>
          <cell r="K94">
            <v>0</v>
          </cell>
          <cell r="L94">
            <v>0</v>
          </cell>
          <cell r="M94">
            <v>0</v>
          </cell>
          <cell r="N94">
            <v>0</v>
          </cell>
        </row>
        <row r="95">
          <cell r="C95">
            <v>0</v>
          </cell>
          <cell r="D95">
            <v>0</v>
          </cell>
          <cell r="E95">
            <v>0</v>
          </cell>
          <cell r="F95">
            <v>0</v>
          </cell>
          <cell r="G95">
            <v>0</v>
          </cell>
          <cell r="H95">
            <v>0</v>
          </cell>
          <cell r="I95">
            <v>0</v>
          </cell>
          <cell r="J95">
            <v>0</v>
          </cell>
          <cell r="K95">
            <v>0</v>
          </cell>
          <cell r="L95">
            <v>0</v>
          </cell>
          <cell r="M95">
            <v>0</v>
          </cell>
          <cell r="N95">
            <v>0</v>
          </cell>
        </row>
        <row r="96">
          <cell r="C96">
            <v>0</v>
          </cell>
          <cell r="D96">
            <v>0</v>
          </cell>
          <cell r="E96">
            <v>0</v>
          </cell>
          <cell r="F96">
            <v>0</v>
          </cell>
          <cell r="G96">
            <v>0</v>
          </cell>
          <cell r="H96">
            <v>0</v>
          </cell>
          <cell r="I96">
            <v>0</v>
          </cell>
          <cell r="J96">
            <v>0</v>
          </cell>
          <cell r="K96">
            <v>0</v>
          </cell>
          <cell r="L96">
            <v>0</v>
          </cell>
          <cell r="M96">
            <v>0</v>
          </cell>
          <cell r="N96">
            <v>0</v>
          </cell>
        </row>
        <row r="97">
          <cell r="C97">
            <v>0</v>
          </cell>
          <cell r="D97">
            <v>0</v>
          </cell>
          <cell r="E97">
            <v>0</v>
          </cell>
          <cell r="F97">
            <v>0</v>
          </cell>
          <cell r="G97">
            <v>0</v>
          </cell>
          <cell r="H97">
            <v>0.08</v>
          </cell>
          <cell r="I97">
            <v>0.19607843137254902</v>
          </cell>
          <cell r="J97">
            <v>0.31914893617021278</v>
          </cell>
          <cell r="K97">
            <v>0.40358744394618834</v>
          </cell>
          <cell r="L97">
            <v>0.48507462686567165</v>
          </cell>
          <cell r="M97">
            <v>0.55727554179566563</v>
          </cell>
          <cell r="N97">
            <v>0.61855670103092786</v>
          </cell>
        </row>
        <row r="98">
          <cell r="C98">
            <v>0</v>
          </cell>
          <cell r="D98">
            <v>0</v>
          </cell>
          <cell r="E98">
            <v>0</v>
          </cell>
          <cell r="F98">
            <v>0</v>
          </cell>
          <cell r="G98">
            <v>0</v>
          </cell>
          <cell r="H98">
            <v>8.936550491510277E-2</v>
          </cell>
          <cell r="I98">
            <v>0.23094688221709006</v>
          </cell>
          <cell r="J98">
            <v>0.40026684456304201</v>
          </cell>
          <cell r="K98">
            <v>0.52972336668628606</v>
          </cell>
          <cell r="L98">
            <v>0.65032516258129069</v>
          </cell>
          <cell r="M98">
            <v>0.76628352490421459</v>
          </cell>
          <cell r="N98">
            <v>0.87304474354310657</v>
          </cell>
        </row>
        <row r="99">
          <cell r="C99">
            <v>0</v>
          </cell>
          <cell r="D99">
            <v>0</v>
          </cell>
          <cell r="E99">
            <v>0</v>
          </cell>
          <cell r="F99">
            <v>0</v>
          </cell>
          <cell r="G99">
            <v>0</v>
          </cell>
          <cell r="H99">
            <v>1.6079755587715065E-2</v>
          </cell>
          <cell r="I99">
            <v>4.6882325363338022E-2</v>
          </cell>
          <cell r="J99">
            <v>9.0922867101075916E-2</v>
          </cell>
          <cell r="K99">
            <v>0.13237240770701575</v>
          </cell>
          <cell r="L99">
            <v>0.18312438371601633</v>
          </cell>
          <cell r="M99">
            <v>0.24164317358034634</v>
          </cell>
          <cell r="N99">
            <v>0.30577143585170086</v>
          </cell>
        </row>
        <row r="102">
          <cell r="C102">
            <v>51000</v>
          </cell>
          <cell r="D102">
            <v>51000</v>
          </cell>
          <cell r="E102">
            <v>51000</v>
          </cell>
          <cell r="F102">
            <v>51000</v>
          </cell>
          <cell r="G102">
            <v>51000</v>
          </cell>
          <cell r="H102">
            <v>51000</v>
          </cell>
          <cell r="I102">
            <v>51000</v>
          </cell>
          <cell r="J102">
            <v>51000</v>
          </cell>
          <cell r="K102">
            <v>51000</v>
          </cell>
          <cell r="L102">
            <v>51000</v>
          </cell>
          <cell r="M102">
            <v>51000</v>
          </cell>
          <cell r="N102">
            <v>51000</v>
          </cell>
        </row>
        <row r="103">
          <cell r="C103">
            <v>3000</v>
          </cell>
          <cell r="D103">
            <v>5500</v>
          </cell>
          <cell r="E103">
            <v>7500</v>
          </cell>
          <cell r="F103">
            <v>9000</v>
          </cell>
          <cell r="G103">
            <v>10500</v>
          </cell>
          <cell r="H103">
            <v>12500</v>
          </cell>
          <cell r="I103">
            <v>15300</v>
          </cell>
          <cell r="J103">
            <v>18800</v>
          </cell>
          <cell r="K103">
            <v>22300</v>
          </cell>
          <cell r="L103">
            <v>26800</v>
          </cell>
          <cell r="M103">
            <v>32300</v>
          </cell>
          <cell r="N103">
            <v>38800</v>
          </cell>
        </row>
        <row r="104">
          <cell r="C104">
            <v>270</v>
          </cell>
          <cell r="D104">
            <v>270</v>
          </cell>
          <cell r="E104">
            <v>450</v>
          </cell>
          <cell r="F104">
            <v>585</v>
          </cell>
          <cell r="G104">
            <v>720</v>
          </cell>
          <cell r="H104">
            <v>1310</v>
          </cell>
          <cell r="I104">
            <v>2310</v>
          </cell>
          <cell r="J104">
            <v>3810</v>
          </cell>
          <cell r="K104">
            <v>5310</v>
          </cell>
          <cell r="L104">
            <v>6810</v>
          </cell>
          <cell r="M104">
            <v>8810</v>
          </cell>
          <cell r="N104">
            <v>11310</v>
          </cell>
        </row>
        <row r="105">
          <cell r="C105">
            <v>270</v>
          </cell>
          <cell r="D105">
            <v>270</v>
          </cell>
          <cell r="E105">
            <v>450</v>
          </cell>
          <cell r="F105">
            <v>585</v>
          </cell>
          <cell r="G105">
            <v>720</v>
          </cell>
          <cell r="H105">
            <v>1310</v>
          </cell>
          <cell r="I105">
            <v>2310</v>
          </cell>
          <cell r="J105">
            <v>3810</v>
          </cell>
          <cell r="K105">
            <v>5310</v>
          </cell>
          <cell r="L105">
            <v>6810</v>
          </cell>
          <cell r="M105">
            <v>8810</v>
          </cell>
          <cell r="N105">
            <v>11310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2730</v>
          </cell>
          <cell r="D108">
            <v>5230</v>
          </cell>
          <cell r="E108">
            <v>7050</v>
          </cell>
          <cell r="F108">
            <v>8415</v>
          </cell>
          <cell r="G108">
            <v>9780</v>
          </cell>
          <cell r="H108">
            <v>11190</v>
          </cell>
          <cell r="I108">
            <v>12990</v>
          </cell>
          <cell r="J108">
            <v>14990</v>
          </cell>
          <cell r="K108">
            <v>16990</v>
          </cell>
          <cell r="L108">
            <v>19990</v>
          </cell>
          <cell r="M108">
            <v>23490</v>
          </cell>
          <cell r="N108">
            <v>27490</v>
          </cell>
        </row>
        <row r="109">
          <cell r="C109">
            <v>53730</v>
          </cell>
          <cell r="D109">
            <v>56230</v>
          </cell>
          <cell r="E109">
            <v>58050</v>
          </cell>
          <cell r="F109">
            <v>59415</v>
          </cell>
          <cell r="G109">
            <v>60780</v>
          </cell>
          <cell r="H109">
            <v>62190</v>
          </cell>
          <cell r="I109">
            <v>63990</v>
          </cell>
          <cell r="J109">
            <v>65990</v>
          </cell>
          <cell r="K109">
            <v>67990</v>
          </cell>
          <cell r="L109">
            <v>70990</v>
          </cell>
          <cell r="M109">
            <v>74490</v>
          </cell>
          <cell r="N109">
            <v>78490</v>
          </cell>
        </row>
        <row r="110">
          <cell r="C110">
            <v>52365</v>
          </cell>
          <cell r="D110">
            <v>107345</v>
          </cell>
          <cell r="E110">
            <v>164485</v>
          </cell>
          <cell r="F110">
            <v>223217.5</v>
          </cell>
          <cell r="G110">
            <v>283315</v>
          </cell>
          <cell r="H110">
            <v>344800</v>
          </cell>
          <cell r="I110">
            <v>407890</v>
          </cell>
          <cell r="J110">
            <v>472880</v>
          </cell>
          <cell r="K110">
            <v>539870</v>
          </cell>
          <cell r="L110">
            <v>609360</v>
          </cell>
          <cell r="M110">
            <v>682100</v>
          </cell>
          <cell r="N110">
            <v>758590</v>
          </cell>
        </row>
        <row r="112">
          <cell r="C112">
            <v>5.3529411764705881E-2</v>
          </cell>
          <cell r="D112">
            <v>0.10254901960784314</v>
          </cell>
          <cell r="E112">
            <v>0.13823529411764707</v>
          </cell>
          <cell r="F112">
            <v>0.16500000000000001</v>
          </cell>
          <cell r="G112">
            <v>0.19176470588235295</v>
          </cell>
          <cell r="H112">
            <v>0.21941176470588236</v>
          </cell>
          <cell r="I112">
            <v>0.25470588235294117</v>
          </cell>
          <cell r="J112">
            <v>0.293921568627451</v>
          </cell>
          <cell r="K112">
            <v>0.33313725490196078</v>
          </cell>
          <cell r="L112">
            <v>0.3919607843137255</v>
          </cell>
          <cell r="M112">
            <v>0.46058823529411763</v>
          </cell>
          <cell r="N112">
            <v>0.53901960784313729</v>
          </cell>
        </row>
        <row r="113">
          <cell r="C113">
            <v>5.1561157261529652E-3</v>
          </cell>
          <cell r="D113">
            <v>2.5152545530765288E-3</v>
          </cell>
          <cell r="E113">
            <v>2.735811776149801E-3</v>
          </cell>
          <cell r="F113">
            <v>2.6207622610234411E-3</v>
          </cell>
          <cell r="G113">
            <v>2.5413409102941955E-3</v>
          </cell>
          <cell r="H113">
            <v>3.7993039443155454E-3</v>
          </cell>
          <cell r="I113">
            <v>5.663291573708598E-3</v>
          </cell>
          <cell r="J113">
            <v>8.0570123498562001E-3</v>
          </cell>
          <cell r="K113">
            <v>9.8357011873228747E-3</v>
          </cell>
          <cell r="L113">
            <v>1.1175659708546672E-2</v>
          </cell>
          <cell r="M113">
            <v>1.2915994722181499E-2</v>
          </cell>
          <cell r="N113">
            <v>1.4909239510143819E-2</v>
          </cell>
        </row>
        <row r="114">
          <cell r="C114">
            <v>6.1873388713835582E-2</v>
          </cell>
          <cell r="D114">
            <v>1.5091527318459173E-2</v>
          </cell>
          <cell r="E114">
            <v>1.0943247104599204E-2</v>
          </cell>
          <cell r="F114">
            <v>7.8622867830703234E-3</v>
          </cell>
          <cell r="G114">
            <v>6.0992181847060699E-3</v>
          </cell>
          <cell r="H114">
            <v>7.5986078886310909E-3</v>
          </cell>
          <cell r="I114">
            <v>9.7084998406433108E-3</v>
          </cell>
          <cell r="J114">
            <v>1.2085518524784299E-2</v>
          </cell>
          <cell r="K114">
            <v>1.3114268249763833E-2</v>
          </cell>
          <cell r="L114">
            <v>1.3410791650256005E-2</v>
          </cell>
          <cell r="M114">
            <v>1.4090176060561635E-2</v>
          </cell>
          <cell r="N114">
            <v>1.4909239510143819E-2</v>
          </cell>
        </row>
        <row r="115">
          <cell r="C115">
            <v>0.15375932409292603</v>
          </cell>
          <cell r="D115">
            <v>0.14455498778063208</v>
          </cell>
          <cell r="E115">
            <v>0.14224089824582678</v>
          </cell>
          <cell r="F115">
            <v>0.12227964488566741</v>
          </cell>
          <cell r="G115">
            <v>8.7036167047476354E-2</v>
          </cell>
          <cell r="H115">
            <v>8.7133512361603965E-2</v>
          </cell>
          <cell r="I115">
            <v>0.10561263971934913</v>
          </cell>
          <cell r="J115">
            <v>0.1077130333291389</v>
          </cell>
          <cell r="K115">
            <v>0.13092261190795007</v>
          </cell>
          <cell r="L115">
            <v>0.13197588080872566</v>
          </cell>
          <cell r="M115">
            <v>0.16157479193655586</v>
          </cell>
          <cell r="N115">
            <v>0.16895589924662105</v>
          </cell>
        </row>
        <row r="117">
          <cell r="C117">
            <v>0</v>
          </cell>
          <cell r="D117">
            <v>0</v>
          </cell>
          <cell r="E117">
            <v>0</v>
          </cell>
          <cell r="F117">
            <v>0</v>
          </cell>
          <cell r="G117">
            <v>0</v>
          </cell>
          <cell r="H117">
            <v>0</v>
          </cell>
          <cell r="I117">
            <v>0</v>
          </cell>
          <cell r="J117">
            <v>0</v>
          </cell>
          <cell r="K117">
            <v>0</v>
          </cell>
          <cell r="L117">
            <v>0</v>
          </cell>
          <cell r="M117">
            <v>0</v>
          </cell>
          <cell r="N117">
            <v>0</v>
          </cell>
        </row>
        <row r="118">
          <cell r="C118">
            <v>0</v>
          </cell>
          <cell r="D118">
            <v>0</v>
          </cell>
          <cell r="E118">
            <v>0</v>
          </cell>
          <cell r="F118">
            <v>0</v>
          </cell>
          <cell r="G118">
            <v>0</v>
          </cell>
          <cell r="H118">
            <v>0</v>
          </cell>
          <cell r="I118">
            <v>0</v>
          </cell>
          <cell r="J118">
            <v>0</v>
          </cell>
          <cell r="K118">
            <v>0</v>
          </cell>
          <cell r="L118">
            <v>0</v>
          </cell>
          <cell r="M118">
            <v>0</v>
          </cell>
          <cell r="N118">
            <v>0</v>
          </cell>
        </row>
        <row r="119">
          <cell r="C119">
            <v>0</v>
          </cell>
          <cell r="D119">
            <v>0</v>
          </cell>
          <cell r="E119">
            <v>0</v>
          </cell>
          <cell r="F119">
            <v>0</v>
          </cell>
          <cell r="G119">
            <v>0</v>
          </cell>
          <cell r="H119">
            <v>0</v>
          </cell>
          <cell r="I119">
            <v>0</v>
          </cell>
          <cell r="J119">
            <v>0</v>
          </cell>
          <cell r="K119">
            <v>0</v>
          </cell>
          <cell r="L119">
            <v>0</v>
          </cell>
          <cell r="M119">
            <v>0</v>
          </cell>
          <cell r="N119">
            <v>0</v>
          </cell>
        </row>
        <row r="120">
          <cell r="C120">
            <v>0</v>
          </cell>
          <cell r="D120">
            <v>0</v>
          </cell>
          <cell r="E120">
            <v>0</v>
          </cell>
          <cell r="F120">
            <v>0</v>
          </cell>
          <cell r="G120">
            <v>0</v>
          </cell>
          <cell r="H120">
            <v>0</v>
          </cell>
          <cell r="I120">
            <v>0</v>
          </cell>
          <cell r="J120">
            <v>0</v>
          </cell>
          <cell r="K120">
            <v>0</v>
          </cell>
          <cell r="L120">
            <v>0</v>
          </cell>
          <cell r="M120">
            <v>0</v>
          </cell>
          <cell r="N120">
            <v>0</v>
          </cell>
        </row>
        <row r="121">
          <cell r="C121">
            <v>0</v>
          </cell>
          <cell r="D121">
            <v>0</v>
          </cell>
          <cell r="E121">
            <v>0</v>
          </cell>
          <cell r="F121">
            <v>0</v>
          </cell>
          <cell r="G121">
            <v>0</v>
          </cell>
          <cell r="H121">
            <v>0</v>
          </cell>
          <cell r="I121">
            <v>0</v>
          </cell>
          <cell r="J121">
            <v>0</v>
          </cell>
          <cell r="K121">
            <v>0</v>
          </cell>
          <cell r="L121">
            <v>0</v>
          </cell>
          <cell r="M121">
            <v>0</v>
          </cell>
          <cell r="N121">
            <v>0</v>
          </cell>
        </row>
        <row r="122">
          <cell r="C122">
            <v>0</v>
          </cell>
          <cell r="D122">
            <v>0</v>
          </cell>
          <cell r="E122">
            <v>0</v>
          </cell>
          <cell r="F122">
            <v>0</v>
          </cell>
          <cell r="G122">
            <v>0</v>
          </cell>
          <cell r="H122">
            <v>0</v>
          </cell>
          <cell r="I122">
            <v>0</v>
          </cell>
          <cell r="J122">
            <v>0</v>
          </cell>
          <cell r="K122">
            <v>0</v>
          </cell>
          <cell r="L122">
            <v>0</v>
          </cell>
          <cell r="M122">
            <v>0</v>
          </cell>
          <cell r="N122">
            <v>0</v>
          </cell>
        </row>
        <row r="144">
          <cell r="C144">
            <v>2730</v>
          </cell>
          <cell r="D144">
            <v>5230</v>
          </cell>
          <cell r="E144">
            <v>7050</v>
          </cell>
          <cell r="F144">
            <v>8415</v>
          </cell>
          <cell r="G144">
            <v>9780</v>
          </cell>
          <cell r="H144">
            <v>11190</v>
          </cell>
          <cell r="I144">
            <v>12990</v>
          </cell>
          <cell r="J144">
            <v>14990</v>
          </cell>
          <cell r="K144">
            <v>16990</v>
          </cell>
          <cell r="L144">
            <v>19990</v>
          </cell>
          <cell r="M144">
            <v>23490</v>
          </cell>
          <cell r="N144">
            <v>27490</v>
          </cell>
        </row>
        <row r="145">
          <cell r="C145">
            <v>53730</v>
          </cell>
          <cell r="D145">
            <v>56230</v>
          </cell>
          <cell r="E145">
            <v>58050</v>
          </cell>
          <cell r="F145">
            <v>59415</v>
          </cell>
          <cell r="G145">
            <v>60780</v>
          </cell>
          <cell r="H145">
            <v>62190</v>
          </cell>
          <cell r="I145">
            <v>63990</v>
          </cell>
          <cell r="J145">
            <v>65990</v>
          </cell>
          <cell r="K145">
            <v>67990</v>
          </cell>
          <cell r="L145">
            <v>70990</v>
          </cell>
          <cell r="M145">
            <v>74490</v>
          </cell>
          <cell r="N145">
            <v>78490</v>
          </cell>
        </row>
        <row r="150">
          <cell r="C150">
            <v>0</v>
          </cell>
          <cell r="D150">
            <v>0</v>
          </cell>
          <cell r="E150">
            <v>0</v>
          </cell>
          <cell r="F150">
            <v>0</v>
          </cell>
          <cell r="G150">
            <v>0</v>
          </cell>
          <cell r="H150">
            <v>0</v>
          </cell>
          <cell r="I150">
            <v>0</v>
          </cell>
          <cell r="J150">
            <v>0</v>
          </cell>
          <cell r="K150">
            <v>0</v>
          </cell>
          <cell r="L150">
            <v>0</v>
          </cell>
          <cell r="M150">
            <v>0</v>
          </cell>
          <cell r="N150">
            <v>0</v>
          </cell>
        </row>
        <row r="151">
          <cell r="C151">
            <v>0</v>
          </cell>
          <cell r="D151">
            <v>0</v>
          </cell>
          <cell r="E151">
            <v>0</v>
          </cell>
          <cell r="F151">
            <v>0</v>
          </cell>
          <cell r="G151">
            <v>0</v>
          </cell>
          <cell r="H151">
            <v>0</v>
          </cell>
          <cell r="I151">
            <v>0</v>
          </cell>
          <cell r="J151">
            <v>0</v>
          </cell>
          <cell r="K151">
            <v>0</v>
          </cell>
          <cell r="L151">
            <v>0</v>
          </cell>
          <cell r="M151">
            <v>0</v>
          </cell>
          <cell r="N151">
            <v>0</v>
          </cell>
        </row>
        <row r="152">
          <cell r="C152">
            <v>0</v>
          </cell>
          <cell r="D152">
            <v>0</v>
          </cell>
          <cell r="E152">
            <v>0</v>
          </cell>
          <cell r="F152">
            <v>0</v>
          </cell>
          <cell r="G152">
            <v>0</v>
          </cell>
          <cell r="H152">
            <v>0</v>
          </cell>
          <cell r="I152">
            <v>0</v>
          </cell>
          <cell r="J152">
            <v>0</v>
          </cell>
          <cell r="K152">
            <v>0</v>
          </cell>
          <cell r="L152">
            <v>0</v>
          </cell>
          <cell r="M152">
            <v>0</v>
          </cell>
          <cell r="N152">
            <v>0</v>
          </cell>
        </row>
        <row r="153">
          <cell r="C153">
            <v>0</v>
          </cell>
          <cell r="D153">
            <v>0</v>
          </cell>
          <cell r="E153">
            <v>0</v>
          </cell>
          <cell r="F153">
            <v>0</v>
          </cell>
          <cell r="G153">
            <v>0</v>
          </cell>
          <cell r="H153">
            <v>0</v>
          </cell>
          <cell r="I153">
            <v>0</v>
          </cell>
          <cell r="J153">
            <v>0</v>
          </cell>
          <cell r="K153">
            <v>0</v>
          </cell>
          <cell r="L153">
            <v>0</v>
          </cell>
          <cell r="M153">
            <v>0</v>
          </cell>
          <cell r="N153">
            <v>0</v>
          </cell>
        </row>
        <row r="154">
          <cell r="C154">
            <v>0</v>
          </cell>
          <cell r="D154">
            <v>0</v>
          </cell>
          <cell r="E154">
            <v>0</v>
          </cell>
          <cell r="F154">
            <v>0</v>
          </cell>
          <cell r="G154">
            <v>0</v>
          </cell>
          <cell r="H154">
            <v>0</v>
          </cell>
          <cell r="I154">
            <v>0</v>
          </cell>
          <cell r="J154">
            <v>0</v>
          </cell>
          <cell r="K154">
            <v>0</v>
          </cell>
          <cell r="L154">
            <v>0</v>
          </cell>
          <cell r="M154">
            <v>0</v>
          </cell>
          <cell r="N154">
            <v>0</v>
          </cell>
        </row>
        <row r="155">
          <cell r="C155">
            <v>0</v>
          </cell>
          <cell r="D155">
            <v>0</v>
          </cell>
          <cell r="E155">
            <v>0</v>
          </cell>
          <cell r="F155">
            <v>0</v>
          </cell>
          <cell r="G155">
            <v>0</v>
          </cell>
          <cell r="H155">
            <v>0</v>
          </cell>
          <cell r="I155">
            <v>0</v>
          </cell>
          <cell r="J155">
            <v>0</v>
          </cell>
          <cell r="K155">
            <v>0</v>
          </cell>
          <cell r="L155">
            <v>0</v>
          </cell>
          <cell r="M155">
            <v>0</v>
          </cell>
          <cell r="N155">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59">
          <cell r="C159">
            <v>0</v>
          </cell>
          <cell r="D159">
            <v>0</v>
          </cell>
          <cell r="E159">
            <v>0</v>
          </cell>
          <cell r="F159">
            <v>0</v>
          </cell>
          <cell r="G159">
            <v>0</v>
          </cell>
          <cell r="H159">
            <v>0</v>
          </cell>
          <cell r="I159">
            <v>0</v>
          </cell>
          <cell r="J159">
            <v>0</v>
          </cell>
          <cell r="K159">
            <v>0</v>
          </cell>
          <cell r="L159">
            <v>0</v>
          </cell>
          <cell r="M159">
            <v>0</v>
          </cell>
          <cell r="N159">
            <v>0</v>
          </cell>
        </row>
        <row r="160">
          <cell r="C160">
            <v>0</v>
          </cell>
          <cell r="D160">
            <v>0</v>
          </cell>
          <cell r="E160">
            <v>0</v>
          </cell>
          <cell r="F160">
            <v>0</v>
          </cell>
          <cell r="G160">
            <v>0</v>
          </cell>
          <cell r="H160">
            <v>0</v>
          </cell>
          <cell r="I160">
            <v>0</v>
          </cell>
          <cell r="J160">
            <v>0</v>
          </cell>
          <cell r="K160">
            <v>0</v>
          </cell>
          <cell r="L160">
            <v>0</v>
          </cell>
          <cell r="M160">
            <v>0</v>
          </cell>
          <cell r="N160">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0</v>
          </cell>
          <cell r="J166">
            <v>0</v>
          </cell>
          <cell r="K166">
            <v>0</v>
          </cell>
          <cell r="L166">
            <v>0</v>
          </cell>
          <cell r="M166">
            <v>0</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0</v>
          </cell>
          <cell r="J168">
            <v>0</v>
          </cell>
          <cell r="K168">
            <v>0</v>
          </cell>
          <cell r="L168">
            <v>0</v>
          </cell>
          <cell r="M168">
            <v>0</v>
          </cell>
          <cell r="N168">
            <v>0</v>
          </cell>
        </row>
        <row r="171">
          <cell r="C171">
            <v>5</v>
          </cell>
          <cell r="D171">
            <v>20.90909090909091</v>
          </cell>
          <cell r="E171">
            <v>31.333333333333332</v>
          </cell>
          <cell r="F171">
            <v>39.444444444444443</v>
          </cell>
          <cell r="G171">
            <v>51.904761904761905</v>
          </cell>
          <cell r="H171">
            <v>64</v>
          </cell>
          <cell r="I171">
            <v>68.627450980392155</v>
          </cell>
          <cell r="J171">
            <v>64.361702127659569</v>
          </cell>
          <cell r="K171">
            <v>61.434977578475333</v>
          </cell>
          <cell r="L171">
            <v>55.970149253731343</v>
          </cell>
          <cell r="M171">
            <v>50.154798761609904</v>
          </cell>
          <cell r="N171">
            <v>45.103092783505154</v>
          </cell>
        </row>
        <row r="172">
          <cell r="C172">
            <v>5</v>
          </cell>
          <cell r="D172">
            <v>20.90909090909091</v>
          </cell>
          <cell r="E172">
            <v>31.333333333333332</v>
          </cell>
          <cell r="F172">
            <v>39.444444444444443</v>
          </cell>
          <cell r="G172">
            <v>51.904761904761905</v>
          </cell>
          <cell r="H172">
            <v>64</v>
          </cell>
          <cell r="I172">
            <v>68.627450980392155</v>
          </cell>
          <cell r="J172">
            <v>64.361702127659569</v>
          </cell>
          <cell r="K172">
            <v>61.434977578475333</v>
          </cell>
          <cell r="L172">
            <v>55.970149253731343</v>
          </cell>
          <cell r="M172">
            <v>50.154798761609904</v>
          </cell>
          <cell r="N172">
            <v>45.103092783505154</v>
          </cell>
        </row>
        <row r="173">
          <cell r="C173">
            <v>0</v>
          </cell>
          <cell r="D173">
            <v>0</v>
          </cell>
          <cell r="E173">
            <v>0</v>
          </cell>
          <cell r="F173">
            <v>0</v>
          </cell>
          <cell r="G173">
            <v>0</v>
          </cell>
          <cell r="H173">
            <v>0</v>
          </cell>
          <cell r="I173">
            <v>0</v>
          </cell>
          <cell r="J173">
            <v>0</v>
          </cell>
          <cell r="K173">
            <v>0</v>
          </cell>
          <cell r="L173">
            <v>0</v>
          </cell>
          <cell r="M173">
            <v>0</v>
          </cell>
          <cell r="N173">
            <v>0</v>
          </cell>
        </row>
        <row r="178">
          <cell r="C178">
            <v>0</v>
          </cell>
          <cell r="D178">
            <v>0</v>
          </cell>
          <cell r="E178">
            <v>0</v>
          </cell>
          <cell r="F178">
            <v>0</v>
          </cell>
          <cell r="G178">
            <v>0</v>
          </cell>
          <cell r="H178">
            <v>0</v>
          </cell>
          <cell r="I178">
            <v>0</v>
          </cell>
          <cell r="J178">
            <v>0</v>
          </cell>
          <cell r="K178">
            <v>0</v>
          </cell>
          <cell r="L178">
            <v>0</v>
          </cell>
          <cell r="M178">
            <v>0</v>
          </cell>
          <cell r="N178">
            <v>0</v>
          </cell>
        </row>
        <row r="182">
          <cell r="C182">
            <v>0</v>
          </cell>
          <cell r="D182">
            <v>0</v>
          </cell>
          <cell r="E182">
            <v>0</v>
          </cell>
          <cell r="F182">
            <v>0</v>
          </cell>
          <cell r="G182">
            <v>0</v>
          </cell>
          <cell r="H182">
            <v>0</v>
          </cell>
          <cell r="I182">
            <v>0</v>
          </cell>
          <cell r="J182">
            <v>0</v>
          </cell>
          <cell r="K182">
            <v>0</v>
          </cell>
          <cell r="L182">
            <v>0</v>
          </cell>
          <cell r="M182">
            <v>0</v>
          </cell>
          <cell r="N182">
            <v>0</v>
          </cell>
        </row>
        <row r="183">
          <cell r="C183">
            <v>0</v>
          </cell>
          <cell r="D183">
            <v>0</v>
          </cell>
          <cell r="E183">
            <v>0</v>
          </cell>
          <cell r="F183">
            <v>0</v>
          </cell>
          <cell r="G183">
            <v>0</v>
          </cell>
          <cell r="H183">
            <v>0</v>
          </cell>
          <cell r="I183">
            <v>0</v>
          </cell>
          <cell r="J183">
            <v>0</v>
          </cell>
          <cell r="K183">
            <v>0</v>
          </cell>
          <cell r="L183">
            <v>0</v>
          </cell>
          <cell r="M183">
            <v>0</v>
          </cell>
          <cell r="N183">
            <v>0</v>
          </cell>
        </row>
        <row r="184">
          <cell r="C184">
            <v>0</v>
          </cell>
          <cell r="D184">
            <v>0</v>
          </cell>
          <cell r="E184">
            <v>0</v>
          </cell>
          <cell r="F184">
            <v>0</v>
          </cell>
          <cell r="G184">
            <v>0</v>
          </cell>
          <cell r="H184">
            <v>0</v>
          </cell>
          <cell r="I184">
            <v>0</v>
          </cell>
          <cell r="J184">
            <v>0</v>
          </cell>
          <cell r="K184">
            <v>0</v>
          </cell>
          <cell r="L184">
            <v>0</v>
          </cell>
          <cell r="M184">
            <v>0</v>
          </cell>
          <cell r="N184">
            <v>0</v>
          </cell>
        </row>
        <row r="185">
          <cell r="C185">
            <v>0</v>
          </cell>
          <cell r="D185">
            <v>0</v>
          </cell>
          <cell r="E185">
            <v>0</v>
          </cell>
          <cell r="F185">
            <v>0</v>
          </cell>
          <cell r="G185">
            <v>0</v>
          </cell>
          <cell r="H185">
            <v>0</v>
          </cell>
          <cell r="I185">
            <v>0</v>
          </cell>
          <cell r="J185">
            <v>0</v>
          </cell>
          <cell r="K185">
            <v>0</v>
          </cell>
          <cell r="L185">
            <v>0</v>
          </cell>
          <cell r="M185">
            <v>0</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0</v>
          </cell>
          <cell r="D187">
            <v>0</v>
          </cell>
          <cell r="E187">
            <v>0</v>
          </cell>
          <cell r="F187">
            <v>0</v>
          </cell>
          <cell r="G187">
            <v>0</v>
          </cell>
          <cell r="H187">
            <v>0</v>
          </cell>
          <cell r="I187">
            <v>0</v>
          </cell>
          <cell r="J187">
            <v>0</v>
          </cell>
          <cell r="K187">
            <v>0</v>
          </cell>
          <cell r="L187">
            <v>0</v>
          </cell>
          <cell r="M187">
            <v>0</v>
          </cell>
          <cell r="N187">
            <v>0</v>
          </cell>
        </row>
        <row r="196">
          <cell r="C196">
            <v>0</v>
          </cell>
          <cell r="D196">
            <v>0</v>
          </cell>
          <cell r="E196">
            <v>0</v>
          </cell>
          <cell r="F196">
            <v>0</v>
          </cell>
          <cell r="G196">
            <v>0</v>
          </cell>
          <cell r="H196">
            <v>0</v>
          </cell>
          <cell r="I196">
            <v>0</v>
          </cell>
          <cell r="J196">
            <v>0</v>
          </cell>
          <cell r="K196">
            <v>0</v>
          </cell>
          <cell r="L196">
            <v>0</v>
          </cell>
          <cell r="M196">
            <v>0</v>
          </cell>
          <cell r="N196">
            <v>0</v>
          </cell>
        </row>
        <row r="198">
          <cell r="C198">
            <v>0</v>
          </cell>
          <cell r="D198">
            <v>0</v>
          </cell>
          <cell r="E198">
            <v>0</v>
          </cell>
          <cell r="F198">
            <v>0</v>
          </cell>
          <cell r="G198">
            <v>0</v>
          </cell>
          <cell r="H198">
            <v>0</v>
          </cell>
          <cell r="I198">
            <v>0</v>
          </cell>
          <cell r="J198">
            <v>0</v>
          </cell>
          <cell r="K198">
            <v>0</v>
          </cell>
          <cell r="L198">
            <v>0</v>
          </cell>
          <cell r="M198">
            <v>0</v>
          </cell>
          <cell r="N198">
            <v>0</v>
          </cell>
        </row>
        <row r="201">
          <cell r="C201" t="str">
            <v>(only entry in Month)</v>
          </cell>
        </row>
        <row r="202">
          <cell r="C202" t="str">
            <v>(only entry in Month)</v>
          </cell>
        </row>
        <row r="203">
          <cell r="C203">
            <v>0</v>
          </cell>
          <cell r="D203">
            <v>0</v>
          </cell>
          <cell r="E203">
            <v>0</v>
          </cell>
          <cell r="F203">
            <v>0</v>
          </cell>
          <cell r="G203">
            <v>0</v>
          </cell>
          <cell r="H203">
            <v>0</v>
          </cell>
          <cell r="I203">
            <v>0</v>
          </cell>
          <cell r="J203">
            <v>0</v>
          </cell>
          <cell r="K203">
            <v>0</v>
          </cell>
          <cell r="L203">
            <v>0</v>
          </cell>
          <cell r="M203">
            <v>0</v>
          </cell>
          <cell r="N203">
            <v>0</v>
          </cell>
        </row>
        <row r="204">
          <cell r="C204">
            <v>0</v>
          </cell>
          <cell r="D204">
            <v>0</v>
          </cell>
          <cell r="E204">
            <v>0</v>
          </cell>
          <cell r="F204">
            <v>0</v>
          </cell>
          <cell r="G204">
            <v>0</v>
          </cell>
          <cell r="H204">
            <v>0</v>
          </cell>
          <cell r="I204">
            <v>0</v>
          </cell>
          <cell r="J204">
            <v>0</v>
          </cell>
          <cell r="K204">
            <v>0</v>
          </cell>
          <cell r="L204">
            <v>0</v>
          </cell>
          <cell r="M204">
            <v>0</v>
          </cell>
          <cell r="N204">
            <v>0</v>
          </cell>
        </row>
        <row r="205">
          <cell r="C205">
            <v>0</v>
          </cell>
          <cell r="D205">
            <v>0</v>
          </cell>
          <cell r="E205">
            <v>0</v>
          </cell>
          <cell r="F205">
            <v>0</v>
          </cell>
          <cell r="G205">
            <v>0</v>
          </cell>
          <cell r="H205">
            <v>0</v>
          </cell>
          <cell r="I205">
            <v>0</v>
          </cell>
          <cell r="J205">
            <v>0</v>
          </cell>
          <cell r="K205">
            <v>0</v>
          </cell>
          <cell r="L205">
            <v>0</v>
          </cell>
          <cell r="M205">
            <v>0</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0</v>
          </cell>
          <cell r="D207">
            <v>0</v>
          </cell>
          <cell r="E207">
            <v>0</v>
          </cell>
          <cell r="F207">
            <v>0</v>
          </cell>
          <cell r="G207">
            <v>0</v>
          </cell>
          <cell r="H207">
            <v>0</v>
          </cell>
          <cell r="I207">
            <v>0</v>
          </cell>
          <cell r="J207">
            <v>0</v>
          </cell>
          <cell r="K207">
            <v>0</v>
          </cell>
          <cell r="L207">
            <v>0</v>
          </cell>
          <cell r="M207">
            <v>0</v>
          </cell>
          <cell r="N207">
            <v>0</v>
          </cell>
        </row>
        <row r="209">
          <cell r="C209">
            <v>0</v>
          </cell>
          <cell r="D209">
            <v>2200</v>
          </cell>
          <cell r="E209">
            <v>3600</v>
          </cell>
          <cell r="F209">
            <v>5300</v>
          </cell>
          <cell r="G209">
            <v>7050</v>
          </cell>
          <cell r="H209">
            <v>9000</v>
          </cell>
          <cell r="I209">
            <v>10950</v>
          </cell>
          <cell r="J209">
            <v>12850</v>
          </cell>
          <cell r="K209">
            <v>13600</v>
          </cell>
          <cell r="L209">
            <v>13750</v>
          </cell>
          <cell r="M209">
            <v>14500</v>
          </cell>
          <cell r="N209">
            <v>15250</v>
          </cell>
        </row>
        <row r="210">
          <cell r="C210">
            <v>0</v>
          </cell>
          <cell r="D210">
            <v>420.65009560229447</v>
          </cell>
          <cell r="E210">
            <v>510.63829787234044</v>
          </cell>
          <cell r="F210">
            <v>629.82768865121807</v>
          </cell>
          <cell r="G210">
            <v>720.85889570552149</v>
          </cell>
          <cell r="H210">
            <v>804.28954423592495</v>
          </cell>
          <cell r="I210">
            <v>842.9561200923788</v>
          </cell>
          <cell r="J210">
            <v>857.23815877251502</v>
          </cell>
          <cell r="K210">
            <v>800.4708652148322</v>
          </cell>
          <cell r="L210">
            <v>687.84392196098054</v>
          </cell>
          <cell r="M210">
            <v>617.28395061728395</v>
          </cell>
          <cell r="N210">
            <v>554.74718079301567</v>
          </cell>
        </row>
        <row r="211">
          <cell r="C211">
            <v>0</v>
          </cell>
          <cell r="D211">
            <v>398344.34381818183</v>
          </cell>
          <cell r="E211">
            <v>399744.34381818183</v>
          </cell>
          <cell r="F211">
            <v>401444.34381818183</v>
          </cell>
          <cell r="G211">
            <v>403194.34381818183</v>
          </cell>
          <cell r="H211">
            <v>405144.34381818183</v>
          </cell>
          <cell r="I211">
            <v>407094.34381818183</v>
          </cell>
          <cell r="J211">
            <v>408994.34381818183</v>
          </cell>
          <cell r="K211">
            <v>409744.34381818183</v>
          </cell>
          <cell r="L211">
            <v>409894.34381818183</v>
          </cell>
          <cell r="M211">
            <v>410644.34381818183</v>
          </cell>
          <cell r="N211">
            <v>411394.34381818183</v>
          </cell>
        </row>
        <row r="212">
          <cell r="C212">
            <v>0</v>
          </cell>
          <cell r="D212">
            <v>7084.1960486961016</v>
          </cell>
          <cell r="E212">
            <v>6886.2074731814264</v>
          </cell>
          <cell r="F212">
            <v>6756.616070322003</v>
          </cell>
          <cell r="G212">
            <v>6633.668045708816</v>
          </cell>
          <cell r="H212">
            <v>6514.6220263415635</v>
          </cell>
          <cell r="I212">
            <v>6361.8431601528646</v>
          </cell>
          <cell r="J212">
            <v>6197.8230613453825</v>
          </cell>
          <cell r="K212">
            <v>6026.5383706159992</v>
          </cell>
          <cell r="L212">
            <v>5773.9730077219583</v>
          </cell>
          <cell r="M212">
            <v>5512.744580724685</v>
          </cell>
          <cell r="N212">
            <v>5241.3599671064057</v>
          </cell>
        </row>
        <row r="213">
          <cell r="C213">
            <v>0</v>
          </cell>
          <cell r="D213">
            <v>0</v>
          </cell>
          <cell r="E213">
            <v>0</v>
          </cell>
          <cell r="F213">
            <v>0</v>
          </cell>
          <cell r="G213">
            <v>0</v>
          </cell>
          <cell r="H213">
            <v>0</v>
          </cell>
          <cell r="I213">
            <v>0</v>
          </cell>
          <cell r="J213">
            <v>0</v>
          </cell>
          <cell r="K213">
            <v>0</v>
          </cell>
          <cell r="L213">
            <v>0</v>
          </cell>
          <cell r="M213">
            <v>0</v>
          </cell>
          <cell r="N213">
            <v>0</v>
          </cell>
        </row>
        <row r="216">
          <cell r="C216">
            <v>0</v>
          </cell>
          <cell r="D216">
            <v>0</v>
          </cell>
          <cell r="E216">
            <v>0</v>
          </cell>
          <cell r="F216">
            <v>0</v>
          </cell>
          <cell r="G216">
            <v>0</v>
          </cell>
          <cell r="H216">
            <v>0</v>
          </cell>
          <cell r="I216">
            <v>0</v>
          </cell>
          <cell r="J216">
            <v>0</v>
          </cell>
          <cell r="K216">
            <v>0</v>
          </cell>
          <cell r="L216">
            <v>0</v>
          </cell>
          <cell r="M216">
            <v>0</v>
          </cell>
          <cell r="N216">
            <v>0</v>
          </cell>
        </row>
        <row r="217">
          <cell r="C217">
            <v>0</v>
          </cell>
          <cell r="D217">
            <v>0</v>
          </cell>
          <cell r="E217">
            <v>0</v>
          </cell>
          <cell r="F217">
            <v>0</v>
          </cell>
          <cell r="G217">
            <v>0</v>
          </cell>
          <cell r="H217">
            <v>0</v>
          </cell>
          <cell r="I217">
            <v>0</v>
          </cell>
          <cell r="J217">
            <v>0</v>
          </cell>
          <cell r="K217">
            <v>0</v>
          </cell>
          <cell r="L217">
            <v>0</v>
          </cell>
          <cell r="M217">
            <v>0</v>
          </cell>
          <cell r="N217">
            <v>0</v>
          </cell>
        </row>
        <row r="218">
          <cell r="C218">
            <v>0</v>
          </cell>
          <cell r="D218">
            <v>0</v>
          </cell>
          <cell r="E218">
            <v>0</v>
          </cell>
          <cell r="F218">
            <v>0</v>
          </cell>
          <cell r="G218">
            <v>0</v>
          </cell>
          <cell r="H218">
            <v>0</v>
          </cell>
          <cell r="I218">
            <v>0</v>
          </cell>
          <cell r="J218">
            <v>0</v>
          </cell>
          <cell r="K218">
            <v>0</v>
          </cell>
          <cell r="L218">
            <v>0</v>
          </cell>
          <cell r="M218">
            <v>0</v>
          </cell>
          <cell r="N218">
            <v>0</v>
          </cell>
        </row>
        <row r="219">
          <cell r="C219">
            <v>0</v>
          </cell>
          <cell r="D219">
            <v>0</v>
          </cell>
          <cell r="E219">
            <v>0</v>
          </cell>
          <cell r="F219">
            <v>0</v>
          </cell>
          <cell r="G219">
            <v>0</v>
          </cell>
          <cell r="H219">
            <v>0</v>
          </cell>
          <cell r="I219">
            <v>0</v>
          </cell>
          <cell r="J219">
            <v>0</v>
          </cell>
          <cell r="K219">
            <v>0</v>
          </cell>
          <cell r="L219">
            <v>0</v>
          </cell>
          <cell r="M219">
            <v>0</v>
          </cell>
          <cell r="N219">
            <v>0</v>
          </cell>
        </row>
        <row r="220">
          <cell r="C220">
            <v>0</v>
          </cell>
          <cell r="D220">
            <v>0</v>
          </cell>
          <cell r="E220">
            <v>0</v>
          </cell>
          <cell r="F220">
            <v>0</v>
          </cell>
          <cell r="G220">
            <v>0</v>
          </cell>
          <cell r="H220">
            <v>0</v>
          </cell>
          <cell r="I220">
            <v>0</v>
          </cell>
          <cell r="J220">
            <v>0</v>
          </cell>
          <cell r="K220">
            <v>0</v>
          </cell>
          <cell r="L220">
            <v>0</v>
          </cell>
          <cell r="M220">
            <v>0</v>
          </cell>
          <cell r="N220">
            <v>0</v>
          </cell>
        </row>
        <row r="221">
          <cell r="C221">
            <v>0</v>
          </cell>
          <cell r="D221">
            <v>0</v>
          </cell>
          <cell r="E221">
            <v>0</v>
          </cell>
          <cell r="F221">
            <v>0</v>
          </cell>
          <cell r="G221">
            <v>0</v>
          </cell>
          <cell r="H221">
            <v>0</v>
          </cell>
          <cell r="I221">
            <v>0</v>
          </cell>
          <cell r="J221">
            <v>0</v>
          </cell>
          <cell r="K221">
            <v>0</v>
          </cell>
          <cell r="L221">
            <v>0</v>
          </cell>
          <cell r="M221">
            <v>0</v>
          </cell>
          <cell r="N221">
            <v>0</v>
          </cell>
        </row>
        <row r="222">
          <cell r="C222">
            <v>0</v>
          </cell>
          <cell r="D222">
            <v>0</v>
          </cell>
          <cell r="E222">
            <v>0</v>
          </cell>
          <cell r="F222">
            <v>0</v>
          </cell>
          <cell r="G222">
            <v>0</v>
          </cell>
          <cell r="H222">
            <v>0</v>
          </cell>
          <cell r="I222">
            <v>0</v>
          </cell>
          <cell r="J222">
            <v>0</v>
          </cell>
          <cell r="K222">
            <v>0</v>
          </cell>
          <cell r="L222">
            <v>0</v>
          </cell>
          <cell r="M222">
            <v>0</v>
          </cell>
          <cell r="N222">
            <v>0</v>
          </cell>
        </row>
        <row r="223">
          <cell r="C223">
            <v>0</v>
          </cell>
          <cell r="D223">
            <v>0</v>
          </cell>
          <cell r="E223">
            <v>0</v>
          </cell>
          <cell r="F223">
            <v>0</v>
          </cell>
          <cell r="G223">
            <v>0</v>
          </cell>
          <cell r="H223">
            <v>0</v>
          </cell>
          <cell r="I223">
            <v>0</v>
          </cell>
          <cell r="J223">
            <v>0</v>
          </cell>
          <cell r="K223">
            <v>0</v>
          </cell>
          <cell r="L223">
            <v>0</v>
          </cell>
          <cell r="M223">
            <v>0</v>
          </cell>
          <cell r="N223">
            <v>0</v>
          </cell>
        </row>
        <row r="224">
          <cell r="C224" t="str">
            <v>(only entry in Month)</v>
          </cell>
        </row>
        <row r="225">
          <cell r="C225" t="str">
            <v>(only entry in Month)</v>
          </cell>
        </row>
        <row r="226">
          <cell r="C226" t="str">
            <v>(only entry in Month)</v>
          </cell>
        </row>
        <row r="227">
          <cell r="C227" t="str">
            <v>(only entry in Month)</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15185.13</v>
          </cell>
          <cell r="D233">
            <v>30913.584999999999</v>
          </cell>
          <cell r="E233">
            <v>47148.122500000005</v>
          </cell>
          <cell r="F233">
            <v>63813.606250000012</v>
          </cell>
          <cell r="G233">
            <v>80827.516562500008</v>
          </cell>
          <cell r="H233">
            <v>98253.220937500009</v>
          </cell>
          <cell r="I233">
            <v>115803.99312499999</v>
          </cell>
          <cell r="J233">
            <v>133185.96210937502</v>
          </cell>
          <cell r="K233">
            <v>150402.15160156251</v>
          </cell>
          <cell r="L233">
            <v>167455.32634765626</v>
          </cell>
          <cell r="M233">
            <v>184257.36872070315</v>
          </cell>
          <cell r="N233">
            <v>200693.21990722656</v>
          </cell>
        </row>
        <row r="234">
          <cell r="C234">
            <v>289.98625035806356</v>
          </cell>
          <cell r="D234">
            <v>287.98346453025295</v>
          </cell>
          <cell r="E234">
            <v>286.64086390856312</v>
          </cell>
          <cell r="F234">
            <v>285.88083931591387</v>
          </cell>
          <cell r="G234">
            <v>285.29204794133739</v>
          </cell>
          <cell r="H234">
            <v>284.95713728973323</v>
          </cell>
          <cell r="I234">
            <v>283.90986080806101</v>
          </cell>
          <cell r="J234">
            <v>281.64854108732663</v>
          </cell>
          <cell r="K234">
            <v>278.58957082549966</v>
          </cell>
          <cell r="L234">
            <v>274.80524869971157</v>
          </cell>
          <cell r="M234">
            <v>270.13248602947243</v>
          </cell>
          <cell r="N234">
            <v>264.56085620325416</v>
          </cell>
        </row>
        <row r="237">
          <cell r="C237">
            <v>11101.65</v>
          </cell>
          <cell r="D237">
            <v>22556.625</v>
          </cell>
          <cell r="E237">
            <v>34379.362500000003</v>
          </cell>
          <cell r="F237">
            <v>46529.306250000009</v>
          </cell>
          <cell r="G237">
            <v>59045.496562500004</v>
          </cell>
          <cell r="H237">
            <v>71819.390937500008</v>
          </cell>
          <cell r="I237">
            <v>84671.278124999997</v>
          </cell>
          <cell r="J237">
            <v>97335.549609375012</v>
          </cell>
          <cell r="K237">
            <v>109861.63535156251</v>
          </cell>
          <cell r="L237">
            <v>122213.62822265626</v>
          </cell>
          <cell r="M237">
            <v>134321.07465820314</v>
          </cell>
          <cell r="N237">
            <v>146096.24787597658</v>
          </cell>
        </row>
        <row r="238">
          <cell r="C238">
            <v>0</v>
          </cell>
          <cell r="D238">
            <v>0</v>
          </cell>
          <cell r="E238">
            <v>0</v>
          </cell>
          <cell r="F238">
            <v>0</v>
          </cell>
          <cell r="G238">
            <v>0</v>
          </cell>
          <cell r="H238">
            <v>0</v>
          </cell>
          <cell r="I238">
            <v>0</v>
          </cell>
          <cell r="J238">
            <v>0</v>
          </cell>
          <cell r="K238">
            <v>0</v>
          </cell>
          <cell r="L238">
            <v>0</v>
          </cell>
          <cell r="M238">
            <v>0</v>
          </cell>
          <cell r="N238">
            <v>0</v>
          </cell>
        </row>
        <row r="239">
          <cell r="C239">
            <v>3753.415</v>
          </cell>
          <cell r="D239">
            <v>7626.2875000000004</v>
          </cell>
          <cell r="E239">
            <v>11623.498750000001</v>
          </cell>
          <cell r="F239">
            <v>15731.336875000001</v>
          </cell>
          <cell r="G239">
            <v>20002.264374999999</v>
          </cell>
          <cell r="H239">
            <v>24400.822343749998</v>
          </cell>
          <cell r="I239">
            <v>28826.236328125</v>
          </cell>
          <cell r="J239">
            <v>33168.272265624997</v>
          </cell>
          <cell r="K239">
            <v>37462.930234374995</v>
          </cell>
          <cell r="L239">
            <v>41697.899218749997</v>
          </cell>
          <cell r="M239">
            <v>45849.023710937501</v>
          </cell>
          <cell r="N239">
            <v>49886.225957031253</v>
          </cell>
        </row>
        <row r="240">
          <cell r="C240">
            <v>4229.2</v>
          </cell>
          <cell r="D240">
            <v>8593</v>
          </cell>
          <cell r="E240">
            <v>13096.9</v>
          </cell>
          <cell r="F240">
            <v>17725.45</v>
          </cell>
          <cell r="G240">
            <v>22411.606562500001</v>
          </cell>
          <cell r="H240">
            <v>27171.689843750002</v>
          </cell>
          <cell r="I240">
            <v>31960.836484375002</v>
          </cell>
          <cell r="J240">
            <v>36725.014804687504</v>
          </cell>
          <cell r="K240">
            <v>41496.856992187502</v>
          </cell>
          <cell r="L240">
            <v>46202.378085937504</v>
          </cell>
          <cell r="M240">
            <v>50814.738632812507</v>
          </cell>
          <cell r="N240">
            <v>55300.518906250007</v>
          </cell>
        </row>
        <row r="241">
          <cell r="C241">
            <v>3119.0349999999999</v>
          </cell>
          <cell r="D241">
            <v>6337.3374999999996</v>
          </cell>
          <cell r="E241">
            <v>9658.963749999999</v>
          </cell>
          <cell r="F241">
            <v>13072.519375</v>
          </cell>
          <cell r="G241">
            <v>16631.625625000001</v>
          </cell>
          <cell r="H241">
            <v>20246.87875</v>
          </cell>
          <cell r="I241">
            <v>23884.205312499998</v>
          </cell>
          <cell r="J241">
            <v>27442.2625390625</v>
          </cell>
          <cell r="K241">
            <v>30901.848125</v>
          </cell>
          <cell r="L241">
            <v>34313.350917968753</v>
          </cell>
          <cell r="M241">
            <v>37657.312314453127</v>
          </cell>
          <cell r="N241">
            <v>40909.503012695313</v>
          </cell>
        </row>
        <row r="242">
          <cell r="C242">
            <v>212.00515611572615</v>
          </cell>
          <cell r="D242">
            <v>210.13205086403653</v>
          </cell>
          <cell r="E242">
            <v>209.01214396449524</v>
          </cell>
          <cell r="F242">
            <v>208.44829034461907</v>
          </cell>
          <cell r="G242">
            <v>208.40935553182857</v>
          </cell>
          <cell r="H242">
            <v>208.59538465727567</v>
          </cell>
          <cell r="I242">
            <v>208.86375619773551</v>
          </cell>
          <cell r="J242">
            <v>208.92837127452353</v>
          </cell>
          <cell r="K242">
            <v>209.11288301875348</v>
          </cell>
          <cell r="L242">
            <v>209.32009081399011</v>
          </cell>
          <cell r="M242">
            <v>209.51657254438177</v>
          </cell>
          <cell r="N242">
            <v>209.73061323874387</v>
          </cell>
        </row>
        <row r="245">
          <cell r="C245">
            <v>0</v>
          </cell>
          <cell r="D245">
            <v>0</v>
          </cell>
          <cell r="E245">
            <v>0</v>
          </cell>
          <cell r="F245">
            <v>0</v>
          </cell>
          <cell r="G245">
            <v>0</v>
          </cell>
          <cell r="H245">
            <v>75</v>
          </cell>
          <cell r="I245">
            <v>187.5</v>
          </cell>
          <cell r="J245">
            <v>356.25</v>
          </cell>
          <cell r="K245">
            <v>553.125</v>
          </cell>
          <cell r="L245">
            <v>801.5625</v>
          </cell>
          <cell r="M245">
            <v>1113.28125</v>
          </cell>
          <cell r="N245">
            <v>1494.140625</v>
          </cell>
        </row>
        <row r="246">
          <cell r="C246">
            <v>0</v>
          </cell>
          <cell r="D246">
            <v>0</v>
          </cell>
          <cell r="E246">
            <v>0</v>
          </cell>
          <cell r="F246">
            <v>0</v>
          </cell>
          <cell r="G246">
            <v>0</v>
          </cell>
          <cell r="H246">
            <v>75</v>
          </cell>
          <cell r="I246">
            <v>187.5</v>
          </cell>
          <cell r="J246">
            <v>356.25</v>
          </cell>
          <cell r="K246">
            <v>553.125</v>
          </cell>
          <cell r="L246">
            <v>801.5625</v>
          </cell>
          <cell r="M246">
            <v>1113.28125</v>
          </cell>
          <cell r="N246">
            <v>1494.140625</v>
          </cell>
        </row>
        <row r="247">
          <cell r="C247">
            <v>0</v>
          </cell>
          <cell r="D247">
            <v>0</v>
          </cell>
          <cell r="E247">
            <v>0</v>
          </cell>
          <cell r="F247">
            <v>0</v>
          </cell>
          <cell r="G247">
            <v>0</v>
          </cell>
          <cell r="H247">
            <v>0</v>
          </cell>
          <cell r="I247">
            <v>0</v>
          </cell>
          <cell r="J247">
            <v>0</v>
          </cell>
          <cell r="K247">
            <v>0</v>
          </cell>
          <cell r="L247">
            <v>0</v>
          </cell>
          <cell r="M247">
            <v>0</v>
          </cell>
          <cell r="N247">
            <v>0</v>
          </cell>
        </row>
        <row r="248">
          <cell r="C248">
            <v>0</v>
          </cell>
          <cell r="D248">
            <v>0</v>
          </cell>
          <cell r="E248">
            <v>0</v>
          </cell>
          <cell r="F248">
            <v>0</v>
          </cell>
          <cell r="G248">
            <v>0</v>
          </cell>
          <cell r="H248">
            <v>0</v>
          </cell>
          <cell r="I248">
            <v>0</v>
          </cell>
          <cell r="J248">
            <v>0</v>
          </cell>
          <cell r="K248">
            <v>0</v>
          </cell>
          <cell r="L248">
            <v>0</v>
          </cell>
          <cell r="M248">
            <v>0</v>
          </cell>
          <cell r="N248">
            <v>0</v>
          </cell>
        </row>
        <row r="249">
          <cell r="C249">
            <v>0</v>
          </cell>
          <cell r="D249">
            <v>0</v>
          </cell>
          <cell r="E249">
            <v>0</v>
          </cell>
          <cell r="F249">
            <v>0</v>
          </cell>
          <cell r="G249">
            <v>0</v>
          </cell>
          <cell r="H249">
            <v>0</v>
          </cell>
          <cell r="I249">
            <v>0</v>
          </cell>
          <cell r="J249">
            <v>0</v>
          </cell>
          <cell r="K249">
            <v>0</v>
          </cell>
          <cell r="L249">
            <v>0</v>
          </cell>
          <cell r="M249">
            <v>0</v>
          </cell>
          <cell r="N249">
            <v>0</v>
          </cell>
        </row>
        <row r="250">
          <cell r="C250">
            <v>0</v>
          </cell>
          <cell r="D250">
            <v>0</v>
          </cell>
          <cell r="E250">
            <v>0</v>
          </cell>
          <cell r="F250">
            <v>0</v>
          </cell>
          <cell r="G250">
            <v>0</v>
          </cell>
          <cell r="H250">
            <v>150</v>
          </cell>
          <cell r="I250">
            <v>75</v>
          </cell>
          <cell r="J250">
            <v>50.892857142857146</v>
          </cell>
          <cell r="K250">
            <v>38.146551724137929</v>
          </cell>
          <cell r="L250">
            <v>31.433823529411764</v>
          </cell>
          <cell r="M250">
            <v>27.153201219512194</v>
          </cell>
          <cell r="N250">
            <v>24.099042338709676</v>
          </cell>
        </row>
        <row r="253">
          <cell r="C253">
            <v>11101.65</v>
          </cell>
          <cell r="D253">
            <v>22556.625</v>
          </cell>
          <cell r="E253">
            <v>34379.362500000003</v>
          </cell>
          <cell r="F253">
            <v>46529.306250000009</v>
          </cell>
          <cell r="G253">
            <v>59045.496562500004</v>
          </cell>
          <cell r="H253">
            <v>71894.390937500008</v>
          </cell>
          <cell r="I253">
            <v>84858.778124999997</v>
          </cell>
          <cell r="J253">
            <v>97691.799609375012</v>
          </cell>
          <cell r="K253">
            <v>110414.76035156251</v>
          </cell>
          <cell r="L253">
            <v>123015.19072265626</v>
          </cell>
          <cell r="M253">
            <v>135434.35590820314</v>
          </cell>
          <cell r="N253">
            <v>147590.38850097658</v>
          </cell>
        </row>
        <row r="254">
          <cell r="C254">
            <v>0</v>
          </cell>
          <cell r="D254">
            <v>0</v>
          </cell>
          <cell r="E254">
            <v>0</v>
          </cell>
          <cell r="F254">
            <v>0</v>
          </cell>
          <cell r="G254">
            <v>0</v>
          </cell>
          <cell r="H254">
            <v>75</v>
          </cell>
          <cell r="I254">
            <v>187.5</v>
          </cell>
          <cell r="J254">
            <v>356.25</v>
          </cell>
          <cell r="K254">
            <v>553.125</v>
          </cell>
          <cell r="L254">
            <v>801.5625</v>
          </cell>
          <cell r="M254">
            <v>1113.28125</v>
          </cell>
          <cell r="N254">
            <v>1494.140625</v>
          </cell>
        </row>
        <row r="255">
          <cell r="C255">
            <v>3753.415</v>
          </cell>
          <cell r="D255">
            <v>7626.2875000000004</v>
          </cell>
          <cell r="E255">
            <v>11623.498750000001</v>
          </cell>
          <cell r="F255">
            <v>15731.336875000001</v>
          </cell>
          <cell r="G255">
            <v>20002.264374999999</v>
          </cell>
          <cell r="H255">
            <v>24400.822343749998</v>
          </cell>
          <cell r="I255">
            <v>28826.236328125</v>
          </cell>
          <cell r="J255">
            <v>33168.272265624997</v>
          </cell>
          <cell r="K255">
            <v>37462.930234374995</v>
          </cell>
          <cell r="L255">
            <v>41697.899218749997</v>
          </cell>
          <cell r="M255">
            <v>45849.023710937501</v>
          </cell>
          <cell r="N255">
            <v>49886.225957031253</v>
          </cell>
        </row>
        <row r="256">
          <cell r="C256">
            <v>4229.2</v>
          </cell>
          <cell r="D256">
            <v>8593</v>
          </cell>
          <cell r="E256">
            <v>13096.9</v>
          </cell>
          <cell r="F256">
            <v>17725.45</v>
          </cell>
          <cell r="G256">
            <v>22411.606562500001</v>
          </cell>
          <cell r="H256">
            <v>27171.689843750002</v>
          </cell>
          <cell r="I256">
            <v>31960.836484375002</v>
          </cell>
          <cell r="J256">
            <v>36725.014804687504</v>
          </cell>
          <cell r="K256">
            <v>41496.856992187502</v>
          </cell>
          <cell r="L256">
            <v>46202.378085937504</v>
          </cell>
          <cell r="M256">
            <v>50814.738632812507</v>
          </cell>
          <cell r="N256">
            <v>55300.518906250007</v>
          </cell>
        </row>
        <row r="257">
          <cell r="C257">
            <v>3119.0349999999999</v>
          </cell>
          <cell r="D257">
            <v>6337.3374999999996</v>
          </cell>
          <cell r="E257">
            <v>9658.963749999999</v>
          </cell>
          <cell r="F257">
            <v>13072.519375</v>
          </cell>
          <cell r="G257">
            <v>16631.625625000001</v>
          </cell>
          <cell r="H257">
            <v>20246.87875</v>
          </cell>
          <cell r="I257">
            <v>23884.205312499998</v>
          </cell>
          <cell r="J257">
            <v>27442.2625390625</v>
          </cell>
          <cell r="K257">
            <v>30901.848125</v>
          </cell>
          <cell r="L257">
            <v>34313.350917968753</v>
          </cell>
          <cell r="M257">
            <v>37657.312314453127</v>
          </cell>
          <cell r="N257">
            <v>40909.503012695313</v>
          </cell>
        </row>
        <row r="258">
          <cell r="C258">
            <v>212.00515611572615</v>
          </cell>
          <cell r="D258">
            <v>210.13205086403653</v>
          </cell>
          <cell r="E258">
            <v>209.01214396449524</v>
          </cell>
          <cell r="F258">
            <v>208.44829034461907</v>
          </cell>
          <cell r="G258">
            <v>208.40935553182857</v>
          </cell>
          <cell r="H258">
            <v>208.51041455191421</v>
          </cell>
          <cell r="I258">
            <v>208.0432913898355</v>
          </cell>
          <cell r="J258">
            <v>206.58898580903193</v>
          </cell>
          <cell r="K258">
            <v>204.52101496946028</v>
          </cell>
          <cell r="L258">
            <v>201.87605146819001</v>
          </cell>
          <cell r="M258">
            <v>198.55498593784364</v>
          </cell>
          <cell r="N258">
            <v>194.55883744971143</v>
          </cell>
        </row>
        <row r="261">
          <cell r="C261">
            <v>4083.4799999999996</v>
          </cell>
          <cell r="D261">
            <v>8356.9599999999991</v>
          </cell>
          <cell r="E261">
            <v>12768.76</v>
          </cell>
          <cell r="F261">
            <v>17284.3</v>
          </cell>
          <cell r="G261">
            <v>21782.02</v>
          </cell>
          <cell r="H261">
            <v>26358.83</v>
          </cell>
          <cell r="I261">
            <v>30945.215</v>
          </cell>
          <cell r="J261">
            <v>35494.162499999999</v>
          </cell>
          <cell r="K261">
            <v>39987.391250000001</v>
          </cell>
          <cell r="L261">
            <v>44440.135624999995</v>
          </cell>
          <cell r="M261">
            <v>48823.012812499997</v>
          </cell>
          <cell r="N261">
            <v>53102.831406249999</v>
          </cell>
        </row>
        <row r="262">
          <cell r="C262">
            <v>0.26891307483044269</v>
          </cell>
          <cell r="D262">
            <v>0.27033292968123884</v>
          </cell>
          <cell r="E262">
            <v>0.2708222368769827</v>
          </cell>
          <cell r="F262">
            <v>0.27085602923436092</v>
          </cell>
          <cell r="G262">
            <v>0.26948768100721021</v>
          </cell>
          <cell r="H262">
            <v>0.26827446213460171</v>
          </cell>
          <cell r="I262">
            <v>0.2672206213700889</v>
          </cell>
          <cell r="J262">
            <v>0.26650077784362491</v>
          </cell>
          <cell r="K262">
            <v>0.26586980853792902</v>
          </cell>
          <cell r="L262">
            <v>0.26538502294478966</v>
          </cell>
          <cell r="M262">
            <v>0.26497183342776265</v>
          </cell>
          <cell r="N262">
            <v>0.26459703736278473</v>
          </cell>
        </row>
        <row r="263">
          <cell r="C263">
            <v>0</v>
          </cell>
          <cell r="D263">
            <v>0</v>
          </cell>
          <cell r="E263">
            <v>0</v>
          </cell>
          <cell r="F263">
            <v>0</v>
          </cell>
          <cell r="G263">
            <v>0</v>
          </cell>
          <cell r="H263">
            <v>48.75</v>
          </cell>
          <cell r="I263">
            <v>121.875</v>
          </cell>
          <cell r="J263">
            <v>231.5625</v>
          </cell>
          <cell r="K263">
            <v>359.53125</v>
          </cell>
          <cell r="L263">
            <v>521.015625</v>
          </cell>
          <cell r="M263">
            <v>723.6328125</v>
          </cell>
          <cell r="N263">
            <v>971.19140625</v>
          </cell>
        </row>
        <row r="264">
          <cell r="C264">
            <v>2256.66</v>
          </cell>
          <cell r="D264">
            <v>4618.32</v>
          </cell>
          <cell r="E264">
            <v>7056.42</v>
          </cell>
          <cell r="F264">
            <v>9551.85</v>
          </cell>
          <cell r="G264">
            <v>12043.83</v>
          </cell>
          <cell r="H264">
            <v>14552.619999999999</v>
          </cell>
          <cell r="I264">
            <v>17053.21</v>
          </cell>
          <cell r="J264">
            <v>19512.8</v>
          </cell>
          <cell r="K264">
            <v>21931.39</v>
          </cell>
          <cell r="L264">
            <v>24308.98</v>
          </cell>
          <cell r="M264">
            <v>26625.07</v>
          </cell>
          <cell r="N264">
            <v>28859.16</v>
          </cell>
        </row>
        <row r="265">
          <cell r="C265">
            <v>1826.82</v>
          </cell>
          <cell r="D265">
            <v>3738.64</v>
          </cell>
          <cell r="E265">
            <v>5712.34</v>
          </cell>
          <cell r="F265">
            <v>7732.45</v>
          </cell>
          <cell r="G265">
            <v>9738.19</v>
          </cell>
          <cell r="H265">
            <v>11757.460000000001</v>
          </cell>
          <cell r="I265">
            <v>13770.130000000001</v>
          </cell>
          <cell r="J265">
            <v>15749.800000000001</v>
          </cell>
          <cell r="K265">
            <v>17696.47</v>
          </cell>
          <cell r="L265">
            <v>19610.14</v>
          </cell>
          <cell r="M265">
            <v>21474.309999999998</v>
          </cell>
          <cell r="N265">
            <v>23272.479999999996</v>
          </cell>
        </row>
        <row r="266">
          <cell r="C266">
            <v>77.981094242337434</v>
          </cell>
          <cell r="D266">
            <v>77.851413666216402</v>
          </cell>
          <cell r="E266">
            <v>77.628719944067853</v>
          </cell>
          <cell r="F266">
            <v>77.432548971294807</v>
          </cell>
          <cell r="G266">
            <v>76.882692409508849</v>
          </cell>
          <cell r="H266">
            <v>76.44672273781903</v>
          </cell>
          <cell r="I266">
            <v>75.866569418225495</v>
          </cell>
          <cell r="J266">
            <v>75.05955527829471</v>
          </cell>
          <cell r="K266">
            <v>74.06855585603941</v>
          </cell>
          <cell r="L266">
            <v>72.929197231521584</v>
          </cell>
          <cell r="M266">
            <v>71.577500091628792</v>
          </cell>
          <cell r="N266">
            <v>70.002018753542757</v>
          </cell>
        </row>
        <row r="269">
          <cell r="C269">
            <v>0</v>
          </cell>
          <cell r="D269">
            <v>0</v>
          </cell>
          <cell r="E269">
            <v>0</v>
          </cell>
          <cell r="F269">
            <v>0</v>
          </cell>
          <cell r="G269">
            <v>0</v>
          </cell>
          <cell r="H269">
            <v>0</v>
          </cell>
          <cell r="I269">
            <v>0</v>
          </cell>
          <cell r="J269">
            <v>0</v>
          </cell>
          <cell r="K269">
            <v>0</v>
          </cell>
          <cell r="L269">
            <v>0</v>
          </cell>
          <cell r="M269">
            <v>0</v>
          </cell>
          <cell r="N269">
            <v>0</v>
          </cell>
        </row>
        <row r="270">
          <cell r="C270">
            <v>0</v>
          </cell>
          <cell r="D270">
            <v>0</v>
          </cell>
          <cell r="E270">
            <v>0</v>
          </cell>
          <cell r="F270">
            <v>0</v>
          </cell>
          <cell r="G270">
            <v>0</v>
          </cell>
          <cell r="H270">
            <v>0</v>
          </cell>
          <cell r="I270">
            <v>0</v>
          </cell>
          <cell r="J270">
            <v>0</v>
          </cell>
          <cell r="K270">
            <v>0</v>
          </cell>
          <cell r="L270">
            <v>0</v>
          </cell>
          <cell r="M270">
            <v>0</v>
          </cell>
          <cell r="N270">
            <v>0</v>
          </cell>
        </row>
        <row r="271">
          <cell r="C271">
            <v>0</v>
          </cell>
          <cell r="D271">
            <v>0</v>
          </cell>
          <cell r="E271">
            <v>0</v>
          </cell>
          <cell r="F271">
            <v>0</v>
          </cell>
          <cell r="G271">
            <v>0</v>
          </cell>
          <cell r="H271">
            <v>0</v>
          </cell>
          <cell r="I271">
            <v>0</v>
          </cell>
          <cell r="J271">
            <v>0</v>
          </cell>
          <cell r="K271">
            <v>0</v>
          </cell>
          <cell r="L271">
            <v>0</v>
          </cell>
          <cell r="M271">
            <v>0</v>
          </cell>
          <cell r="N271">
            <v>0</v>
          </cell>
        </row>
        <row r="272">
          <cell r="C272">
            <v>0</v>
          </cell>
          <cell r="D272">
            <v>0</v>
          </cell>
          <cell r="E272">
            <v>0</v>
          </cell>
          <cell r="F272">
            <v>0</v>
          </cell>
          <cell r="G272">
            <v>0</v>
          </cell>
          <cell r="H272">
            <v>0</v>
          </cell>
          <cell r="I272">
            <v>0</v>
          </cell>
          <cell r="J272">
            <v>0</v>
          </cell>
          <cell r="K272">
            <v>0</v>
          </cell>
          <cell r="L272">
            <v>0</v>
          </cell>
          <cell r="M272">
            <v>0</v>
          </cell>
          <cell r="N272">
            <v>0</v>
          </cell>
        </row>
        <row r="275">
          <cell r="C275">
            <v>0</v>
          </cell>
          <cell r="D275">
            <v>0</v>
          </cell>
          <cell r="E275">
            <v>0</v>
          </cell>
          <cell r="F275">
            <v>0</v>
          </cell>
          <cell r="G275">
            <v>0</v>
          </cell>
          <cell r="H275">
            <v>0</v>
          </cell>
          <cell r="I275">
            <v>0</v>
          </cell>
          <cell r="J275">
            <v>0</v>
          </cell>
          <cell r="K275">
            <v>0</v>
          </cell>
          <cell r="L275">
            <v>0</v>
          </cell>
          <cell r="M275">
            <v>0</v>
          </cell>
          <cell r="N275">
            <v>0</v>
          </cell>
        </row>
        <row r="276">
          <cell r="C276">
            <v>0</v>
          </cell>
          <cell r="D276">
            <v>0</v>
          </cell>
          <cell r="E276">
            <v>0</v>
          </cell>
          <cell r="F276">
            <v>0</v>
          </cell>
          <cell r="G276">
            <v>0</v>
          </cell>
          <cell r="H276">
            <v>0</v>
          </cell>
          <cell r="I276">
            <v>0</v>
          </cell>
          <cell r="J276">
            <v>0</v>
          </cell>
          <cell r="K276">
            <v>0</v>
          </cell>
          <cell r="L276">
            <v>0</v>
          </cell>
          <cell r="M276">
            <v>0</v>
          </cell>
          <cell r="N276">
            <v>0</v>
          </cell>
        </row>
        <row r="277">
          <cell r="C277">
            <v>0</v>
          </cell>
          <cell r="D277">
            <v>0</v>
          </cell>
          <cell r="E277">
            <v>0</v>
          </cell>
          <cell r="F277">
            <v>0</v>
          </cell>
          <cell r="G277">
            <v>0</v>
          </cell>
          <cell r="H277">
            <v>0</v>
          </cell>
          <cell r="I277">
            <v>0</v>
          </cell>
          <cell r="J277">
            <v>0</v>
          </cell>
          <cell r="K277">
            <v>0</v>
          </cell>
          <cell r="L277">
            <v>0</v>
          </cell>
          <cell r="M277">
            <v>0</v>
          </cell>
          <cell r="N277">
            <v>0</v>
          </cell>
        </row>
        <row r="278">
          <cell r="C278">
            <v>0</v>
          </cell>
          <cell r="D278">
            <v>0</v>
          </cell>
          <cell r="E278">
            <v>0</v>
          </cell>
          <cell r="F278">
            <v>0</v>
          </cell>
          <cell r="G278">
            <v>0</v>
          </cell>
          <cell r="H278">
            <v>0</v>
          </cell>
          <cell r="I278">
            <v>0</v>
          </cell>
          <cell r="J278">
            <v>0</v>
          </cell>
          <cell r="K278">
            <v>0</v>
          </cell>
          <cell r="L278">
            <v>0</v>
          </cell>
          <cell r="M278">
            <v>0</v>
          </cell>
          <cell r="N278">
            <v>0</v>
          </cell>
        </row>
        <row r="279">
          <cell r="C279">
            <v>0</v>
          </cell>
          <cell r="D279">
            <v>0</v>
          </cell>
          <cell r="E279">
            <v>0</v>
          </cell>
          <cell r="F279">
            <v>0</v>
          </cell>
          <cell r="G279">
            <v>0</v>
          </cell>
          <cell r="H279">
            <v>0</v>
          </cell>
          <cell r="I279">
            <v>0</v>
          </cell>
          <cell r="J279">
            <v>0</v>
          </cell>
          <cell r="K279">
            <v>0</v>
          </cell>
          <cell r="L279">
            <v>0</v>
          </cell>
          <cell r="M279">
            <v>0</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3">
          <cell r="C283" t="str">
            <v>(only entry in Month)</v>
          </cell>
        </row>
        <row r="284">
          <cell r="C284">
            <v>0.33809523809523812</v>
          </cell>
          <cell r="D284">
            <v>0.33809523809523812</v>
          </cell>
          <cell r="E284">
            <v>0.33809523809523806</v>
          </cell>
          <cell r="F284">
            <v>0.33809523809523806</v>
          </cell>
          <cell r="G284">
            <v>0.33876020254698824</v>
          </cell>
          <cell r="H284">
            <v>0.33939813698348709</v>
          </cell>
          <cell r="I284">
            <v>0.33969657547582088</v>
          </cell>
          <cell r="J284">
            <v>0.3395195133905794</v>
          </cell>
          <cell r="K284">
            <v>0.33929277313189266</v>
          </cell>
          <cell r="L284">
            <v>0.33896544787513228</v>
          </cell>
          <cell r="M284">
            <v>0.33853318386963632</v>
          </cell>
          <cell r="N284">
            <v>0.33800457105444348</v>
          </cell>
        </row>
        <row r="285">
          <cell r="C285" t="str">
            <v>(only entry in Month)</v>
          </cell>
        </row>
        <row r="286">
          <cell r="C286" t="str">
            <v>(only entry in Month)</v>
          </cell>
        </row>
        <row r="298">
          <cell r="C298">
            <v>46.5</v>
          </cell>
          <cell r="D298">
            <v>85.25</v>
          </cell>
          <cell r="E298">
            <v>116.25</v>
          </cell>
          <cell r="F298">
            <v>139.5</v>
          </cell>
          <cell r="G298">
            <v>162.75</v>
          </cell>
          <cell r="H298">
            <v>200.45</v>
          </cell>
          <cell r="I298">
            <v>257.25</v>
          </cell>
          <cell r="J298">
            <v>331.6</v>
          </cell>
          <cell r="K298">
            <v>405.95000000000005</v>
          </cell>
          <cell r="L298">
            <v>502.50000000000006</v>
          </cell>
          <cell r="M298">
            <v>621.25</v>
          </cell>
          <cell r="N298">
            <v>762.2</v>
          </cell>
        </row>
        <row r="299">
          <cell r="C299">
            <v>586.80150000000003</v>
          </cell>
          <cell r="D299">
            <v>1192.2787499999999</v>
          </cell>
          <cell r="E299">
            <v>1817.1948749999999</v>
          </cell>
          <cell r="F299">
            <v>2459.4061874999998</v>
          </cell>
          <cell r="G299">
            <v>3117.8408437499997</v>
          </cell>
          <cell r="H299">
            <v>3786.6626718749999</v>
          </cell>
          <cell r="I299">
            <v>4459.5680859374997</v>
          </cell>
          <cell r="J299">
            <v>5128.96529296875</v>
          </cell>
          <cell r="K299">
            <v>5791.0583964843754</v>
          </cell>
          <cell r="L299">
            <v>6443.9494482421878</v>
          </cell>
          <cell r="M299">
            <v>7083.9144741210939</v>
          </cell>
          <cell r="N299">
            <v>7706.3164870605469</v>
          </cell>
        </row>
        <row r="300">
          <cell r="C300">
            <v>3523.3465199999996</v>
          </cell>
          <cell r="D300">
            <v>7206.939194999999</v>
          </cell>
          <cell r="E300">
            <v>11008.793782499999</v>
          </cell>
          <cell r="F300">
            <v>14915.868551249998</v>
          </cell>
          <cell r="G300">
            <v>19024.263532499997</v>
          </cell>
          <cell r="H300">
            <v>23310.404615312498</v>
          </cell>
          <cell r="I300">
            <v>27668.672206718747</v>
          </cell>
          <cell r="J300">
            <v>32009.535316093748</v>
          </cell>
          <cell r="K300">
            <v>36339.664070781248</v>
          </cell>
          <cell r="L300">
            <v>40675.985648124995</v>
          </cell>
          <cell r="M300">
            <v>45009.823636796871</v>
          </cell>
          <cell r="N300">
            <v>49319.699831132806</v>
          </cell>
        </row>
        <row r="301">
          <cell r="C301">
            <v>3523.3465199999996</v>
          </cell>
          <cell r="D301">
            <v>7206.939194999999</v>
          </cell>
          <cell r="E301">
            <v>11008.793782499999</v>
          </cell>
          <cell r="F301">
            <v>14915.868551249998</v>
          </cell>
          <cell r="G301">
            <v>19024.263532499997</v>
          </cell>
          <cell r="H301">
            <v>23310.404615312498</v>
          </cell>
          <cell r="I301">
            <v>27668.672206718747</v>
          </cell>
          <cell r="J301">
            <v>32009.535316093748</v>
          </cell>
          <cell r="K301">
            <v>36339.664070781248</v>
          </cell>
          <cell r="L301">
            <v>40675.985648124995</v>
          </cell>
          <cell r="M301">
            <v>45009.823636796871</v>
          </cell>
          <cell r="N301">
            <v>49319.699831132806</v>
          </cell>
        </row>
        <row r="302">
          <cell r="C302">
            <v>0</v>
          </cell>
          <cell r="D302">
            <v>0</v>
          </cell>
          <cell r="E302">
            <v>0</v>
          </cell>
          <cell r="F302">
            <v>0</v>
          </cell>
          <cell r="G302">
            <v>0</v>
          </cell>
          <cell r="H302">
            <v>0</v>
          </cell>
          <cell r="I302">
            <v>0</v>
          </cell>
          <cell r="J302">
            <v>0</v>
          </cell>
          <cell r="K302">
            <v>0</v>
          </cell>
          <cell r="L302">
            <v>0</v>
          </cell>
          <cell r="M302">
            <v>0</v>
          </cell>
          <cell r="N302">
            <v>0</v>
          </cell>
        </row>
        <row r="303">
          <cell r="C303">
            <v>0</v>
          </cell>
          <cell r="D303">
            <v>0</v>
          </cell>
          <cell r="E303">
            <v>0</v>
          </cell>
          <cell r="F303">
            <v>0</v>
          </cell>
          <cell r="G303">
            <v>0</v>
          </cell>
          <cell r="H303">
            <v>0</v>
          </cell>
          <cell r="I303">
            <v>0</v>
          </cell>
          <cell r="J303">
            <v>0</v>
          </cell>
          <cell r="K303">
            <v>0</v>
          </cell>
          <cell r="L303">
            <v>0</v>
          </cell>
          <cell r="M303">
            <v>0</v>
          </cell>
          <cell r="N303">
            <v>0</v>
          </cell>
        </row>
        <row r="304">
          <cell r="C304">
            <v>893.26125000000002</v>
          </cell>
          <cell r="D304">
            <v>1807.30375</v>
          </cell>
          <cell r="E304">
            <v>2757.2562499999999</v>
          </cell>
          <cell r="F304">
            <v>3733.6840625</v>
          </cell>
          <cell r="G304">
            <v>4711.7708750000002</v>
          </cell>
          <cell r="H304">
            <v>5720.5767500000002</v>
          </cell>
          <cell r="I304">
            <v>6763.6414999999997</v>
          </cell>
          <cell r="J304">
            <v>7829.49125</v>
          </cell>
          <cell r="K304">
            <v>8895.3410000000003</v>
          </cell>
          <cell r="L304">
            <v>9961.1907499999998</v>
          </cell>
          <cell r="M304">
            <v>11039.24675</v>
          </cell>
          <cell r="N304">
            <v>12121.371500000001</v>
          </cell>
        </row>
        <row r="305">
          <cell r="C305">
            <v>105.70039559999999</v>
          </cell>
          <cell r="D305">
            <v>216.20817584999998</v>
          </cell>
          <cell r="E305">
            <v>330.26381347500001</v>
          </cell>
          <cell r="F305">
            <v>447.47605653749997</v>
          </cell>
          <cell r="G305">
            <v>570.727905975</v>
          </cell>
          <cell r="H305">
            <v>699.31213845937498</v>
          </cell>
          <cell r="I305">
            <v>830.06016620156242</v>
          </cell>
          <cell r="J305">
            <v>960.28605948281245</v>
          </cell>
          <cell r="K305">
            <v>1090.1899221234376</v>
          </cell>
          <cell r="L305">
            <v>1220.27956944375</v>
          </cell>
          <cell r="M305">
            <v>1350.2947091039061</v>
          </cell>
          <cell r="N305">
            <v>1479.5909949339843</v>
          </cell>
        </row>
        <row r="306">
          <cell r="C306">
            <v>0</v>
          </cell>
          <cell r="D306">
            <v>0</v>
          </cell>
          <cell r="E306">
            <v>0</v>
          </cell>
          <cell r="F306">
            <v>0</v>
          </cell>
          <cell r="G306">
            <v>0</v>
          </cell>
          <cell r="H306">
            <v>0</v>
          </cell>
          <cell r="I306">
            <v>0</v>
          </cell>
          <cell r="J306">
            <v>0</v>
          </cell>
          <cell r="K306">
            <v>0</v>
          </cell>
          <cell r="L306">
            <v>0</v>
          </cell>
          <cell r="M306">
            <v>0</v>
          </cell>
          <cell r="N306">
            <v>0</v>
          </cell>
        </row>
        <row r="307">
          <cell r="C307">
            <v>0</v>
          </cell>
          <cell r="D307">
            <v>0</v>
          </cell>
          <cell r="E307">
            <v>0</v>
          </cell>
          <cell r="F307">
            <v>0</v>
          </cell>
          <cell r="G307">
            <v>0</v>
          </cell>
          <cell r="H307">
            <v>0</v>
          </cell>
          <cell r="I307">
            <v>0</v>
          </cell>
          <cell r="J307">
            <v>0</v>
          </cell>
          <cell r="K307">
            <v>0</v>
          </cell>
          <cell r="L307">
            <v>0</v>
          </cell>
          <cell r="M307">
            <v>0</v>
          </cell>
          <cell r="N307">
            <v>0</v>
          </cell>
        </row>
        <row r="308">
          <cell r="C308">
            <v>0</v>
          </cell>
          <cell r="D308">
            <v>0</v>
          </cell>
          <cell r="E308">
            <v>0</v>
          </cell>
          <cell r="F308">
            <v>0</v>
          </cell>
          <cell r="G308">
            <v>0</v>
          </cell>
          <cell r="H308">
            <v>0</v>
          </cell>
          <cell r="I308">
            <v>0</v>
          </cell>
          <cell r="J308">
            <v>0</v>
          </cell>
          <cell r="K308">
            <v>0</v>
          </cell>
          <cell r="L308">
            <v>0</v>
          </cell>
          <cell r="M308">
            <v>0</v>
          </cell>
          <cell r="N308">
            <v>0</v>
          </cell>
        </row>
        <row r="309">
          <cell r="C309">
            <v>0</v>
          </cell>
          <cell r="D309">
            <v>0</v>
          </cell>
          <cell r="E309">
            <v>0</v>
          </cell>
          <cell r="F309">
            <v>0</v>
          </cell>
          <cell r="G309">
            <v>0</v>
          </cell>
          <cell r="H309">
            <v>0</v>
          </cell>
          <cell r="I309">
            <v>0</v>
          </cell>
          <cell r="J309">
            <v>0</v>
          </cell>
          <cell r="K309">
            <v>0</v>
          </cell>
          <cell r="L309">
            <v>0</v>
          </cell>
          <cell r="M309">
            <v>0</v>
          </cell>
          <cell r="N309">
            <v>0</v>
          </cell>
        </row>
        <row r="310">
          <cell r="C310">
            <v>0</v>
          </cell>
          <cell r="D310">
            <v>0</v>
          </cell>
          <cell r="E310">
            <v>0</v>
          </cell>
          <cell r="F310">
            <v>0</v>
          </cell>
          <cell r="G310">
            <v>0</v>
          </cell>
          <cell r="H310">
            <v>0</v>
          </cell>
          <cell r="I310">
            <v>0</v>
          </cell>
          <cell r="J310">
            <v>0</v>
          </cell>
          <cell r="K310">
            <v>0</v>
          </cell>
          <cell r="L310">
            <v>0</v>
          </cell>
          <cell r="M310">
            <v>0</v>
          </cell>
          <cell r="N310">
            <v>0</v>
          </cell>
        </row>
        <row r="311">
          <cell r="C311">
            <v>0</v>
          </cell>
          <cell r="D311">
            <v>0</v>
          </cell>
          <cell r="E311">
            <v>0</v>
          </cell>
          <cell r="F311">
            <v>0</v>
          </cell>
          <cell r="G311">
            <v>0</v>
          </cell>
          <cell r="H311">
            <v>0</v>
          </cell>
          <cell r="I311">
            <v>0</v>
          </cell>
          <cell r="J311">
            <v>0</v>
          </cell>
          <cell r="K311">
            <v>0</v>
          </cell>
          <cell r="L311">
            <v>0</v>
          </cell>
          <cell r="M311">
            <v>0</v>
          </cell>
          <cell r="N311">
            <v>0</v>
          </cell>
        </row>
        <row r="312">
          <cell r="C312">
            <v>5155.6096656</v>
          </cell>
          <cell r="D312">
            <v>10507.979870849998</v>
          </cell>
          <cell r="E312">
            <v>16029.758720974998</v>
          </cell>
          <cell r="F312">
            <v>21695.934857787499</v>
          </cell>
          <cell r="G312">
            <v>27587.353157224999</v>
          </cell>
          <cell r="H312">
            <v>33717.406175646873</v>
          </cell>
          <cell r="I312">
            <v>39979.191958857809</v>
          </cell>
          <cell r="J312">
            <v>46259.877918545317</v>
          </cell>
          <cell r="K312">
            <v>52522.203389389062</v>
          </cell>
          <cell r="L312">
            <v>58803.905415810936</v>
          </cell>
          <cell r="M312">
            <v>65104.52957002187</v>
          </cell>
          <cell r="N312">
            <v>71389.178813127335</v>
          </cell>
        </row>
        <row r="313">
          <cell r="C313">
            <v>0</v>
          </cell>
          <cell r="D313">
            <v>0</v>
          </cell>
          <cell r="E313">
            <v>0</v>
          </cell>
          <cell r="F313">
            <v>0</v>
          </cell>
          <cell r="G313">
            <v>0</v>
          </cell>
          <cell r="H313">
            <v>0</v>
          </cell>
          <cell r="I313">
            <v>0</v>
          </cell>
          <cell r="J313">
            <v>0</v>
          </cell>
          <cell r="K313">
            <v>0</v>
          </cell>
          <cell r="L313">
            <v>0</v>
          </cell>
          <cell r="M313">
            <v>0</v>
          </cell>
          <cell r="N313">
            <v>0</v>
          </cell>
        </row>
        <row r="314">
          <cell r="C314">
            <v>0</v>
          </cell>
          <cell r="D314">
            <v>0</v>
          </cell>
          <cell r="E314">
            <v>0</v>
          </cell>
          <cell r="F314">
            <v>0</v>
          </cell>
          <cell r="G314">
            <v>0</v>
          </cell>
          <cell r="H314">
            <v>0</v>
          </cell>
          <cell r="I314">
            <v>0</v>
          </cell>
          <cell r="J314">
            <v>0</v>
          </cell>
          <cell r="K314">
            <v>0</v>
          </cell>
          <cell r="L314">
            <v>0</v>
          </cell>
          <cell r="M314">
            <v>0</v>
          </cell>
          <cell r="N314">
            <v>0</v>
          </cell>
        </row>
        <row r="315">
          <cell r="C315">
            <v>0</v>
          </cell>
          <cell r="D315">
            <v>0</v>
          </cell>
          <cell r="E315">
            <v>0</v>
          </cell>
          <cell r="F315">
            <v>0</v>
          </cell>
          <cell r="G315">
            <v>0</v>
          </cell>
          <cell r="H315">
            <v>0</v>
          </cell>
          <cell r="I315">
            <v>0</v>
          </cell>
          <cell r="J315">
            <v>0</v>
          </cell>
          <cell r="K315">
            <v>0</v>
          </cell>
          <cell r="L315">
            <v>0</v>
          </cell>
          <cell r="M315">
            <v>0</v>
          </cell>
          <cell r="N315">
            <v>0</v>
          </cell>
        </row>
        <row r="316">
          <cell r="C316">
            <v>0</v>
          </cell>
          <cell r="D316">
            <v>0</v>
          </cell>
          <cell r="E316">
            <v>0</v>
          </cell>
          <cell r="F316">
            <v>0</v>
          </cell>
          <cell r="G316">
            <v>0</v>
          </cell>
          <cell r="H316">
            <v>0</v>
          </cell>
          <cell r="I316">
            <v>0</v>
          </cell>
          <cell r="J316">
            <v>0</v>
          </cell>
          <cell r="K316">
            <v>0</v>
          </cell>
          <cell r="L316">
            <v>0</v>
          </cell>
          <cell r="M316">
            <v>0</v>
          </cell>
          <cell r="N316">
            <v>0</v>
          </cell>
        </row>
        <row r="317">
          <cell r="C317">
            <v>0</v>
          </cell>
          <cell r="D317">
            <v>0</v>
          </cell>
          <cell r="E317">
            <v>0</v>
          </cell>
          <cell r="F317">
            <v>0</v>
          </cell>
          <cell r="G317">
            <v>0</v>
          </cell>
          <cell r="H317">
            <v>0</v>
          </cell>
          <cell r="I317">
            <v>0</v>
          </cell>
          <cell r="J317">
            <v>0</v>
          </cell>
          <cell r="K317">
            <v>0</v>
          </cell>
          <cell r="L317">
            <v>0</v>
          </cell>
          <cell r="M317">
            <v>0</v>
          </cell>
          <cell r="N317">
            <v>0</v>
          </cell>
        </row>
        <row r="318">
          <cell r="C318">
            <v>0</v>
          </cell>
          <cell r="D318">
            <v>0</v>
          </cell>
          <cell r="E318">
            <v>0</v>
          </cell>
          <cell r="F318">
            <v>0</v>
          </cell>
          <cell r="G318">
            <v>0</v>
          </cell>
          <cell r="H318">
            <v>0</v>
          </cell>
          <cell r="I318">
            <v>0</v>
          </cell>
          <cell r="J318">
            <v>0</v>
          </cell>
          <cell r="K318">
            <v>0</v>
          </cell>
          <cell r="L318">
            <v>0</v>
          </cell>
          <cell r="M318">
            <v>0</v>
          </cell>
          <cell r="N318">
            <v>0</v>
          </cell>
        </row>
        <row r="319">
          <cell r="C319">
            <v>0</v>
          </cell>
          <cell r="D319">
            <v>0</v>
          </cell>
          <cell r="E319">
            <v>0</v>
          </cell>
          <cell r="F319">
            <v>0</v>
          </cell>
          <cell r="G319">
            <v>0</v>
          </cell>
          <cell r="H319">
            <v>0</v>
          </cell>
          <cell r="I319">
            <v>0</v>
          </cell>
          <cell r="J319">
            <v>0</v>
          </cell>
          <cell r="K319">
            <v>0</v>
          </cell>
          <cell r="L319">
            <v>0</v>
          </cell>
          <cell r="M319">
            <v>0</v>
          </cell>
          <cell r="N319">
            <v>0</v>
          </cell>
        </row>
        <row r="320">
          <cell r="C320">
            <v>0</v>
          </cell>
          <cell r="D320">
            <v>0</v>
          </cell>
          <cell r="E320">
            <v>0</v>
          </cell>
          <cell r="F320">
            <v>0</v>
          </cell>
          <cell r="G320">
            <v>0</v>
          </cell>
          <cell r="H320">
            <v>0</v>
          </cell>
          <cell r="I320">
            <v>0</v>
          </cell>
          <cell r="J320">
            <v>0</v>
          </cell>
          <cell r="K320">
            <v>0</v>
          </cell>
          <cell r="L320">
            <v>0</v>
          </cell>
          <cell r="M320">
            <v>0</v>
          </cell>
          <cell r="N320">
            <v>0</v>
          </cell>
        </row>
        <row r="321">
          <cell r="C321">
            <v>0</v>
          </cell>
          <cell r="D321">
            <v>0</v>
          </cell>
          <cell r="E321">
            <v>0</v>
          </cell>
          <cell r="F321">
            <v>0</v>
          </cell>
          <cell r="G321">
            <v>0</v>
          </cell>
          <cell r="H321">
            <v>0</v>
          </cell>
          <cell r="I321">
            <v>0</v>
          </cell>
          <cell r="J321">
            <v>0</v>
          </cell>
          <cell r="K321">
            <v>0</v>
          </cell>
          <cell r="L321">
            <v>0</v>
          </cell>
          <cell r="M321">
            <v>0</v>
          </cell>
          <cell r="N321">
            <v>0</v>
          </cell>
        </row>
        <row r="322">
          <cell r="C322">
            <v>0</v>
          </cell>
          <cell r="D322">
            <v>0</v>
          </cell>
          <cell r="E322">
            <v>0</v>
          </cell>
          <cell r="F322">
            <v>0</v>
          </cell>
          <cell r="G322">
            <v>0</v>
          </cell>
          <cell r="H322">
            <v>0</v>
          </cell>
          <cell r="I322">
            <v>0</v>
          </cell>
          <cell r="J322">
            <v>0</v>
          </cell>
          <cell r="K322">
            <v>0</v>
          </cell>
          <cell r="L322">
            <v>0</v>
          </cell>
          <cell r="M322">
            <v>0</v>
          </cell>
          <cell r="N322">
            <v>0</v>
          </cell>
        </row>
        <row r="323">
          <cell r="C323">
            <v>0</v>
          </cell>
          <cell r="D323">
            <v>0</v>
          </cell>
          <cell r="E323">
            <v>0</v>
          </cell>
          <cell r="F323">
            <v>0</v>
          </cell>
          <cell r="G323">
            <v>0</v>
          </cell>
          <cell r="H323">
            <v>0</v>
          </cell>
          <cell r="I323">
            <v>0</v>
          </cell>
          <cell r="J323">
            <v>0</v>
          </cell>
          <cell r="K323">
            <v>0</v>
          </cell>
          <cell r="L323">
            <v>0</v>
          </cell>
          <cell r="M323">
            <v>0</v>
          </cell>
          <cell r="N323">
            <v>0</v>
          </cell>
        </row>
        <row r="324">
          <cell r="C324">
            <v>52.850197799999997</v>
          </cell>
          <cell r="D324">
            <v>108.10408792499999</v>
          </cell>
          <cell r="E324">
            <v>165.1319067375</v>
          </cell>
          <cell r="F324">
            <v>223.73802826874999</v>
          </cell>
          <cell r="G324">
            <v>285.3639529875</v>
          </cell>
          <cell r="H324">
            <v>349.65606922968749</v>
          </cell>
          <cell r="I324">
            <v>415.03008310078121</v>
          </cell>
          <cell r="J324">
            <v>480.14302974140622</v>
          </cell>
          <cell r="K324">
            <v>545.09496106171878</v>
          </cell>
          <cell r="L324">
            <v>610.139784721875</v>
          </cell>
          <cell r="M324">
            <v>675.14735455195307</v>
          </cell>
          <cell r="N324">
            <v>739.79549746699217</v>
          </cell>
        </row>
        <row r="325">
          <cell r="C325">
            <v>5208.4598634000004</v>
          </cell>
          <cell r="D325">
            <v>10616.083958774998</v>
          </cell>
          <cell r="E325">
            <v>16194.890627712499</v>
          </cell>
          <cell r="F325">
            <v>21919.672886056251</v>
          </cell>
          <cell r="G325">
            <v>27872.717110212499</v>
          </cell>
          <cell r="H325">
            <v>34067.062244876557</v>
          </cell>
          <cell r="I325">
            <v>40394.222041958594</v>
          </cell>
          <cell r="J325">
            <v>46740.020948286721</v>
          </cell>
          <cell r="K325">
            <v>53067.298350450779</v>
          </cell>
          <cell r="L325">
            <v>59414.045200532812</v>
          </cell>
          <cell r="M325">
            <v>65779.676924573825</v>
          </cell>
          <cell r="N325">
            <v>72128.974310594334</v>
          </cell>
        </row>
        <row r="326">
          <cell r="C326">
            <v>0</v>
          </cell>
          <cell r="D326">
            <v>0</v>
          </cell>
          <cell r="E326">
            <v>0</v>
          </cell>
          <cell r="F326">
            <v>0</v>
          </cell>
          <cell r="G326">
            <v>0</v>
          </cell>
          <cell r="H326">
            <v>0</v>
          </cell>
          <cell r="I326">
            <v>0</v>
          </cell>
          <cell r="J326">
            <v>0</v>
          </cell>
          <cell r="K326">
            <v>0</v>
          </cell>
          <cell r="L326">
            <v>0</v>
          </cell>
          <cell r="M326">
            <v>0</v>
          </cell>
          <cell r="N326">
            <v>0</v>
          </cell>
        </row>
        <row r="327">
          <cell r="C327">
            <v>0</v>
          </cell>
          <cell r="D327">
            <v>0</v>
          </cell>
          <cell r="E327">
            <v>0</v>
          </cell>
          <cell r="F327">
            <v>0</v>
          </cell>
          <cell r="G327">
            <v>0</v>
          </cell>
          <cell r="H327">
            <v>0</v>
          </cell>
          <cell r="I327">
            <v>0</v>
          </cell>
          <cell r="J327">
            <v>0</v>
          </cell>
          <cell r="K327">
            <v>0</v>
          </cell>
          <cell r="L327">
            <v>0</v>
          </cell>
          <cell r="M327">
            <v>0</v>
          </cell>
          <cell r="N327">
            <v>0</v>
          </cell>
        </row>
        <row r="328">
          <cell r="C328">
            <v>0</v>
          </cell>
          <cell r="D328">
            <v>0</v>
          </cell>
          <cell r="E328">
            <v>0</v>
          </cell>
          <cell r="F328">
            <v>0</v>
          </cell>
          <cell r="G328">
            <v>0</v>
          </cell>
          <cell r="H328">
            <v>0</v>
          </cell>
          <cell r="I328">
            <v>0</v>
          </cell>
          <cell r="J328">
            <v>0</v>
          </cell>
          <cell r="K328">
            <v>0</v>
          </cell>
          <cell r="L328">
            <v>0</v>
          </cell>
          <cell r="M328">
            <v>0</v>
          </cell>
          <cell r="N328">
            <v>0</v>
          </cell>
        </row>
        <row r="329">
          <cell r="C329">
            <v>5208.4598634000004</v>
          </cell>
          <cell r="D329">
            <v>10616.083958774998</v>
          </cell>
          <cell r="E329">
            <v>16194.890627712499</v>
          </cell>
          <cell r="F329">
            <v>21919.672886056251</v>
          </cell>
          <cell r="G329">
            <v>27872.717110212499</v>
          </cell>
          <cell r="H329">
            <v>34067.062244876557</v>
          </cell>
          <cell r="I329">
            <v>40394.222041958594</v>
          </cell>
          <cell r="J329">
            <v>46740.020948286721</v>
          </cell>
          <cell r="K329">
            <v>53067.298350450779</v>
          </cell>
          <cell r="L329">
            <v>59414.045200532812</v>
          </cell>
          <cell r="M329">
            <v>65779.676924573825</v>
          </cell>
          <cell r="N329">
            <v>72128.974310594334</v>
          </cell>
        </row>
        <row r="331">
          <cell r="C331">
            <v>98.45525953594958</v>
          </cell>
          <cell r="D331">
            <v>97.88979338441473</v>
          </cell>
          <cell r="E331">
            <v>97.454228172629712</v>
          </cell>
          <cell r="F331">
            <v>97.196388534893089</v>
          </cell>
          <cell r="G331">
            <v>97.373429423874484</v>
          </cell>
          <cell r="H331">
            <v>97.788300973453801</v>
          </cell>
          <cell r="I331">
            <v>98.014641101419045</v>
          </cell>
          <cell r="J331">
            <v>97.825828790698097</v>
          </cell>
          <cell r="K331">
            <v>97.286760496766007</v>
          </cell>
          <cell r="L331">
            <v>96.501091991287481</v>
          </cell>
          <cell r="M331">
            <v>95.447191863395204</v>
          </cell>
          <cell r="N331">
            <v>94.107724611618053</v>
          </cell>
        </row>
        <row r="332">
          <cell r="C332">
            <v>78.490366084216546</v>
          </cell>
          <cell r="D332">
            <v>78.245078438679016</v>
          </cell>
          <cell r="E332">
            <v>77.976646244338383</v>
          </cell>
          <cell r="F332">
            <v>77.840109932016972</v>
          </cell>
          <cell r="G332">
            <v>78.153660682455921</v>
          </cell>
          <cell r="H332">
            <v>78.587782155416178</v>
          </cell>
          <cell r="I332">
            <v>78.7669231720715</v>
          </cell>
          <cell r="J332">
            <v>78.536839386445806</v>
          </cell>
          <cell r="K332">
            <v>78.038643501705266</v>
          </cell>
          <cell r="L332">
            <v>77.326925128605723</v>
          </cell>
          <cell r="M332">
            <v>76.372581895496211</v>
          </cell>
          <cell r="N332">
            <v>75.173698991804997</v>
          </cell>
        </row>
        <row r="333">
          <cell r="C333">
            <v>67.28437926095674</v>
          </cell>
          <cell r="D333">
            <v>67.138098607294239</v>
          </cell>
          <cell r="E333">
            <v>66.928861491929354</v>
          </cell>
          <cell r="F333">
            <v>66.822128870944255</v>
          </cell>
          <cell r="G333">
            <v>67.14880444911141</v>
          </cell>
          <cell r="H333">
            <v>67.605581830952715</v>
          </cell>
          <cell r="I333">
            <v>67.833661542863879</v>
          </cell>
          <cell r="J333">
            <v>67.69060927950801</v>
          </cell>
          <cell r="K333">
            <v>67.31187891674152</v>
          </cell>
          <cell r="L333">
            <v>66.751978548189896</v>
          </cell>
          <cell r="M333">
            <v>65.987133318863613</v>
          </cell>
          <cell r="N333">
            <v>65.014961746309339</v>
          </cell>
        </row>
        <row r="334">
          <cell r="C334">
            <v>0</v>
          </cell>
          <cell r="D334">
            <v>0</v>
          </cell>
          <cell r="E334">
            <v>0</v>
          </cell>
          <cell r="F334">
            <v>0</v>
          </cell>
          <cell r="G334">
            <v>0</v>
          </cell>
          <cell r="H334">
            <v>0</v>
          </cell>
          <cell r="I334">
            <v>0</v>
          </cell>
          <cell r="J334">
            <v>0</v>
          </cell>
          <cell r="K334">
            <v>0</v>
          </cell>
          <cell r="L334">
            <v>0</v>
          </cell>
          <cell r="M334">
            <v>0</v>
          </cell>
          <cell r="N334">
            <v>0</v>
          </cell>
        </row>
        <row r="335">
          <cell r="C335">
            <v>0</v>
          </cell>
          <cell r="D335">
            <v>0</v>
          </cell>
          <cell r="E335">
            <v>0</v>
          </cell>
          <cell r="F335">
            <v>0</v>
          </cell>
          <cell r="G335">
            <v>0</v>
          </cell>
          <cell r="H335">
            <v>0</v>
          </cell>
          <cell r="I335">
            <v>0</v>
          </cell>
          <cell r="J335">
            <v>0</v>
          </cell>
          <cell r="K335">
            <v>0</v>
          </cell>
          <cell r="L335">
            <v>0</v>
          </cell>
          <cell r="M335">
            <v>0</v>
          </cell>
          <cell r="N335">
            <v>0</v>
          </cell>
        </row>
        <row r="336">
          <cell r="C336">
            <v>0.31737142857142853</v>
          </cell>
          <cell r="D336">
            <v>0.31950432278765101</v>
          </cell>
          <cell r="E336">
            <v>0.32021518090976814</v>
          </cell>
          <cell r="F336">
            <v>0.32056933045826347</v>
          </cell>
          <cell r="G336">
            <v>0.32219668967239024</v>
          </cell>
          <cell r="H336">
            <v>0.32423119956015689</v>
          </cell>
          <cell r="I336">
            <v>0.32605551032047397</v>
          </cell>
          <cell r="J336">
            <v>0.32765836481757216</v>
          </cell>
          <cell r="K336">
            <v>0.32911962091911562</v>
          </cell>
          <cell r="L336">
            <v>0.33065823341957001</v>
          </cell>
          <cell r="M336">
            <v>0.33233682351104726</v>
          </cell>
          <cell r="N336">
            <v>0.33416606821118616</v>
          </cell>
        </row>
        <row r="337">
          <cell r="C337">
            <v>0</v>
          </cell>
          <cell r="D337">
            <v>0</v>
          </cell>
          <cell r="E337">
            <v>0</v>
          </cell>
          <cell r="F337">
            <v>0</v>
          </cell>
          <cell r="G337">
            <v>0</v>
          </cell>
          <cell r="H337">
            <v>0</v>
          </cell>
          <cell r="I337">
            <v>0</v>
          </cell>
          <cell r="J337">
            <v>0</v>
          </cell>
          <cell r="K337">
            <v>0</v>
          </cell>
          <cell r="L337">
            <v>0</v>
          </cell>
          <cell r="M337">
            <v>0</v>
          </cell>
          <cell r="N337">
            <v>0</v>
          </cell>
        </row>
        <row r="338">
          <cell r="C338">
            <v>0</v>
          </cell>
          <cell r="D338">
            <v>0</v>
          </cell>
          <cell r="E338">
            <v>0</v>
          </cell>
          <cell r="F338">
            <v>0</v>
          </cell>
          <cell r="G338">
            <v>0</v>
          </cell>
          <cell r="H338">
            <v>0</v>
          </cell>
          <cell r="I338">
            <v>0</v>
          </cell>
          <cell r="J338">
            <v>0</v>
          </cell>
          <cell r="K338">
            <v>0</v>
          </cell>
          <cell r="L338">
            <v>0</v>
          </cell>
          <cell r="M338">
            <v>0</v>
          </cell>
          <cell r="N338">
            <v>0</v>
          </cell>
        </row>
        <row r="339">
          <cell r="C339">
            <v>0.29085083697011482</v>
          </cell>
          <cell r="D339">
            <v>0.29159487471284867</v>
          </cell>
          <cell r="E339">
            <v>0.29197451144528602</v>
          </cell>
          <cell r="F339">
            <v>0.29225041036996707</v>
          </cell>
          <cell r="G339">
            <v>0.29366279476304419</v>
          </cell>
          <cell r="H339">
            <v>0.2954710399140954</v>
          </cell>
          <cell r="I339">
            <v>0.29733269792823264</v>
          </cell>
          <cell r="J339">
            <v>0.29912331551411653</v>
          </cell>
          <cell r="K339">
            <v>0.30076035873885271</v>
          </cell>
          <cell r="L339">
            <v>0.30239215140279546</v>
          </cell>
          <cell r="M339">
            <v>0.30418903067999364</v>
          </cell>
          <cell r="N339">
            <v>0.306144230281097</v>
          </cell>
        </row>
        <row r="340">
          <cell r="C340">
            <v>0.10127064526379463</v>
          </cell>
          <cell r="D340">
            <v>0.1008439025574606</v>
          </cell>
          <cell r="E340">
            <v>0.10094200445368723</v>
          </cell>
          <cell r="F340">
            <v>0.10099586719911788</v>
          </cell>
          <cell r="G340">
            <v>0.10226353458201377</v>
          </cell>
          <cell r="H340">
            <v>0.10322742363152661</v>
          </cell>
          <cell r="I340">
            <v>0.10428725411357115</v>
          </cell>
          <cell r="J340">
            <v>0.10462100729609104</v>
          </cell>
          <cell r="K340">
            <v>0.10502560062841891</v>
          </cell>
          <cell r="L340">
            <v>0.10542779975139938</v>
          </cell>
          <cell r="M340">
            <v>0.1059864655532282</v>
          </cell>
          <cell r="N340">
            <v>0.10664889605203134</v>
          </cell>
        </row>
        <row r="341">
          <cell r="C341">
            <v>0.68090812169312087</v>
          </cell>
          <cell r="D341">
            <v>0.68437390243235141</v>
          </cell>
          <cell r="E341">
            <v>0.68476821065478721</v>
          </cell>
          <cell r="F341">
            <v>0.68494844140348277</v>
          </cell>
          <cell r="G341">
            <v>0.68260525989265941</v>
          </cell>
          <cell r="H341">
            <v>0.68162402701664104</v>
          </cell>
          <cell r="I341">
            <v>0.68015490978493476</v>
          </cell>
          <cell r="J341">
            <v>0.68070094180461382</v>
          </cell>
          <cell r="K341">
            <v>0.6808892756526661</v>
          </cell>
          <cell r="L341">
            <v>0.68115779649248065</v>
          </cell>
          <cell r="M341">
            <v>0.681087204139733</v>
          </cell>
          <cell r="N341">
            <v>0.68085061232299804</v>
          </cell>
        </row>
        <row r="342">
          <cell r="C342">
            <v>2.050201672660934E-2</v>
          </cell>
          <cell r="D342">
            <v>2.057561762654107E-2</v>
          </cell>
          <cell r="E342">
            <v>2.0603168096525907E-2</v>
          </cell>
          <cell r="F342">
            <v>2.0624880166289942E-2</v>
          </cell>
          <cell r="G342">
            <v>2.0688026963744038E-2</v>
          </cell>
          <cell r="H342">
            <v>2.0740389542908206E-2</v>
          </cell>
          <cell r="I342">
            <v>2.0762304727313375E-2</v>
          </cell>
          <cell r="J342">
            <v>2.0758508294675793E-2</v>
          </cell>
          <cell r="K342">
            <v>2.0756743848710773E-2</v>
          </cell>
          <cell r="L342">
            <v>2.0751675604111265E-2</v>
          </cell>
          <cell r="M342">
            <v>2.0740411120728917E-2</v>
          </cell>
          <cell r="N342">
            <v>2.0725704084747242E-2</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744.16049999999996</v>
          </cell>
          <cell r="D356">
            <v>1505.6334999999999</v>
          </cell>
          <cell r="E356">
            <v>2297.0225</v>
          </cell>
          <cell r="F356">
            <v>3110.4676250000002</v>
          </cell>
          <cell r="G356">
            <v>3992.6989250000001</v>
          </cell>
          <cell r="H356">
            <v>4902.6387249999998</v>
          </cell>
          <cell r="I356">
            <v>5843.4799249999996</v>
          </cell>
          <cell r="J356">
            <v>6750.5164249999998</v>
          </cell>
          <cell r="K356">
            <v>7661.8097749999997</v>
          </cell>
          <cell r="L356">
            <v>8573.1031249999996</v>
          </cell>
          <cell r="M356">
            <v>9494.8327250000002</v>
          </cell>
          <cell r="N356">
            <v>10420.041075000001</v>
          </cell>
        </row>
        <row r="357">
          <cell r="C357">
            <v>0</v>
          </cell>
          <cell r="D357">
            <v>0</v>
          </cell>
          <cell r="E357">
            <v>0</v>
          </cell>
          <cell r="F357">
            <v>0</v>
          </cell>
          <cell r="G357">
            <v>0</v>
          </cell>
          <cell r="H357">
            <v>0</v>
          </cell>
          <cell r="I357">
            <v>0</v>
          </cell>
          <cell r="J357">
            <v>0</v>
          </cell>
          <cell r="K357">
            <v>0</v>
          </cell>
          <cell r="L357">
            <v>0</v>
          </cell>
          <cell r="M357">
            <v>0</v>
          </cell>
          <cell r="N357">
            <v>0</v>
          </cell>
        </row>
        <row r="358">
          <cell r="C358">
            <v>0</v>
          </cell>
          <cell r="D358">
            <v>0</v>
          </cell>
          <cell r="E358">
            <v>0</v>
          </cell>
          <cell r="F358">
            <v>0</v>
          </cell>
          <cell r="G358">
            <v>0</v>
          </cell>
          <cell r="H358">
            <v>0</v>
          </cell>
          <cell r="I358">
            <v>0</v>
          </cell>
          <cell r="J358">
            <v>0</v>
          </cell>
          <cell r="K358">
            <v>0</v>
          </cell>
          <cell r="L358">
            <v>0</v>
          </cell>
          <cell r="M358">
            <v>0</v>
          </cell>
          <cell r="N358">
            <v>0</v>
          </cell>
        </row>
        <row r="359">
          <cell r="C359">
            <v>0</v>
          </cell>
          <cell r="D359">
            <v>0</v>
          </cell>
          <cell r="E359">
            <v>0</v>
          </cell>
          <cell r="F359">
            <v>0</v>
          </cell>
          <cell r="G359">
            <v>0</v>
          </cell>
          <cell r="H359">
            <v>0</v>
          </cell>
          <cell r="I359">
            <v>0</v>
          </cell>
          <cell r="J359">
            <v>0</v>
          </cell>
          <cell r="K359">
            <v>0</v>
          </cell>
          <cell r="L359">
            <v>0</v>
          </cell>
          <cell r="M359">
            <v>0</v>
          </cell>
          <cell r="N359">
            <v>0</v>
          </cell>
        </row>
        <row r="360">
          <cell r="C360">
            <v>0</v>
          </cell>
          <cell r="D360">
            <v>0</v>
          </cell>
          <cell r="E360">
            <v>0</v>
          </cell>
          <cell r="F360">
            <v>0</v>
          </cell>
          <cell r="G360">
            <v>0</v>
          </cell>
          <cell r="H360">
            <v>0</v>
          </cell>
          <cell r="I360">
            <v>0</v>
          </cell>
          <cell r="J360">
            <v>0</v>
          </cell>
          <cell r="K360">
            <v>0</v>
          </cell>
          <cell r="L360">
            <v>0</v>
          </cell>
          <cell r="M360">
            <v>0</v>
          </cell>
          <cell r="N360">
            <v>0</v>
          </cell>
        </row>
        <row r="361">
          <cell r="C361">
            <v>744.16049999999996</v>
          </cell>
          <cell r="D361">
            <v>1505.6334999999999</v>
          </cell>
          <cell r="E361">
            <v>2297.0225</v>
          </cell>
          <cell r="F361">
            <v>3110.4676250000002</v>
          </cell>
          <cell r="G361">
            <v>3992.6989250000001</v>
          </cell>
          <cell r="H361">
            <v>4902.6387249999998</v>
          </cell>
          <cell r="I361">
            <v>5843.4799249999996</v>
          </cell>
          <cell r="J361">
            <v>6750.5164249999998</v>
          </cell>
          <cell r="K361">
            <v>7661.8097749999997</v>
          </cell>
          <cell r="L361">
            <v>8573.1031249999996</v>
          </cell>
          <cell r="M361">
            <v>9494.8327250000002</v>
          </cell>
          <cell r="N361">
            <v>10420.041075000001</v>
          </cell>
        </row>
        <row r="363">
          <cell r="C363">
            <v>0</v>
          </cell>
          <cell r="D363">
            <v>0</v>
          </cell>
          <cell r="E363">
            <v>0</v>
          </cell>
          <cell r="F363">
            <v>0</v>
          </cell>
          <cell r="G363">
            <v>0</v>
          </cell>
          <cell r="H363">
            <v>0</v>
          </cell>
          <cell r="I363">
            <v>0</v>
          </cell>
          <cell r="J363">
            <v>0</v>
          </cell>
          <cell r="K363">
            <v>0</v>
          </cell>
          <cell r="L363">
            <v>0</v>
          </cell>
          <cell r="M363">
            <v>0</v>
          </cell>
          <cell r="N363">
            <v>0</v>
          </cell>
        </row>
        <row r="364">
          <cell r="C364">
            <v>0</v>
          </cell>
          <cell r="D364">
            <v>0</v>
          </cell>
          <cell r="E364">
            <v>0</v>
          </cell>
          <cell r="F364">
            <v>0</v>
          </cell>
          <cell r="G364">
            <v>0</v>
          </cell>
          <cell r="H364">
            <v>0</v>
          </cell>
          <cell r="I364">
            <v>0</v>
          </cell>
          <cell r="J364">
            <v>0</v>
          </cell>
          <cell r="K364">
            <v>0</v>
          </cell>
          <cell r="L364">
            <v>0</v>
          </cell>
          <cell r="M364">
            <v>0</v>
          </cell>
          <cell r="N364">
            <v>0</v>
          </cell>
        </row>
        <row r="365">
          <cell r="C365">
            <v>0</v>
          </cell>
          <cell r="D365">
            <v>0</v>
          </cell>
          <cell r="E365">
            <v>0</v>
          </cell>
          <cell r="F365">
            <v>0</v>
          </cell>
          <cell r="G365">
            <v>0</v>
          </cell>
          <cell r="H365">
            <v>0</v>
          </cell>
          <cell r="I365">
            <v>0</v>
          </cell>
          <cell r="J365">
            <v>0</v>
          </cell>
          <cell r="K365">
            <v>0</v>
          </cell>
          <cell r="L365">
            <v>0</v>
          </cell>
          <cell r="M365">
            <v>0</v>
          </cell>
          <cell r="N365">
            <v>0</v>
          </cell>
        </row>
        <row r="366">
          <cell r="C366">
            <v>0</v>
          </cell>
          <cell r="D366">
            <v>0</v>
          </cell>
          <cell r="E366">
            <v>0</v>
          </cell>
          <cell r="F366">
            <v>0</v>
          </cell>
          <cell r="G366">
            <v>0</v>
          </cell>
          <cell r="H366">
            <v>0</v>
          </cell>
          <cell r="I366">
            <v>0</v>
          </cell>
          <cell r="J366">
            <v>0</v>
          </cell>
          <cell r="K366">
            <v>0</v>
          </cell>
          <cell r="L366">
            <v>0</v>
          </cell>
          <cell r="M366">
            <v>0</v>
          </cell>
          <cell r="N366">
            <v>0</v>
          </cell>
        </row>
        <row r="367">
          <cell r="C367">
            <v>0</v>
          </cell>
          <cell r="D367">
            <v>0</v>
          </cell>
          <cell r="E367">
            <v>0</v>
          </cell>
          <cell r="F367">
            <v>0</v>
          </cell>
          <cell r="G367">
            <v>0</v>
          </cell>
          <cell r="H367">
            <v>0</v>
          </cell>
          <cell r="I367">
            <v>0</v>
          </cell>
          <cell r="J367">
            <v>0</v>
          </cell>
          <cell r="K367">
            <v>0</v>
          </cell>
          <cell r="L367">
            <v>0</v>
          </cell>
          <cell r="M367">
            <v>0</v>
          </cell>
          <cell r="N367">
            <v>0</v>
          </cell>
        </row>
        <row r="368">
          <cell r="C368">
            <v>0</v>
          </cell>
          <cell r="D368">
            <v>0</v>
          </cell>
          <cell r="E368">
            <v>0</v>
          </cell>
          <cell r="F368">
            <v>0</v>
          </cell>
          <cell r="G368">
            <v>0</v>
          </cell>
          <cell r="H368">
            <v>0</v>
          </cell>
          <cell r="I368">
            <v>0</v>
          </cell>
          <cell r="J368">
            <v>0</v>
          </cell>
          <cell r="K368">
            <v>0</v>
          </cell>
          <cell r="L368">
            <v>0</v>
          </cell>
          <cell r="M368">
            <v>0</v>
          </cell>
          <cell r="N368">
            <v>0</v>
          </cell>
        </row>
        <row r="369">
          <cell r="C369">
            <v>0</v>
          </cell>
          <cell r="D369">
            <v>0</v>
          </cell>
          <cell r="E369">
            <v>0</v>
          </cell>
          <cell r="F369">
            <v>0</v>
          </cell>
          <cell r="G369">
            <v>0</v>
          </cell>
          <cell r="H369">
            <v>0</v>
          </cell>
          <cell r="I369">
            <v>0</v>
          </cell>
          <cell r="J369">
            <v>0</v>
          </cell>
          <cell r="K369">
            <v>0</v>
          </cell>
          <cell r="L369">
            <v>0</v>
          </cell>
          <cell r="M369">
            <v>0</v>
          </cell>
          <cell r="N369">
            <v>0</v>
          </cell>
        </row>
        <row r="371">
          <cell r="C371">
            <v>4464.2993634000004</v>
          </cell>
          <cell r="D371">
            <v>9110.450458774998</v>
          </cell>
          <cell r="E371">
            <v>13897.8681277125</v>
          </cell>
          <cell r="F371">
            <v>18809.20526105625</v>
          </cell>
          <cell r="G371">
            <v>23880.018185212499</v>
          </cell>
          <cell r="H371">
            <v>29164.423519876556</v>
          </cell>
          <cell r="I371">
            <v>34550.742116958594</v>
          </cell>
          <cell r="J371">
            <v>39989.50452328672</v>
          </cell>
          <cell r="K371">
            <v>45405.488575450778</v>
          </cell>
          <cell r="L371">
            <v>50840.94207553281</v>
          </cell>
          <cell r="M371">
            <v>56284.844199573825</v>
          </cell>
          <cell r="N371">
            <v>61708.933235594333</v>
          </cell>
        </row>
        <row r="372">
          <cell r="C372">
            <v>0.85712465498117063</v>
          </cell>
          <cell r="D372">
            <v>0.85817430364654568</v>
          </cell>
          <cell r="E372">
            <v>0.85816375344521545</v>
          </cell>
          <cell r="F372">
            <v>0.85809698706869564</v>
          </cell>
          <cell r="G372">
            <v>0.85675243252344835</v>
          </cell>
          <cell r="H372">
            <v>0.856088596963264</v>
          </cell>
          <cell r="I372">
            <v>0.85533871851944032</v>
          </cell>
          <cell r="J372">
            <v>0.85557309799948977</v>
          </cell>
          <cell r="K372">
            <v>0.85562088116108292</v>
          </cell>
          <cell r="L372">
            <v>0.85570578310121326</v>
          </cell>
          <cell r="M372">
            <v>0.85565704836332301</v>
          </cell>
          <cell r="N372">
            <v>0.85553598710373591</v>
          </cell>
        </row>
        <row r="374">
          <cell r="C374">
            <v>353.25</v>
          </cell>
          <cell r="D374">
            <v>720.66250000000002</v>
          </cell>
          <cell r="E374">
            <v>1088.075</v>
          </cell>
          <cell r="F374">
            <v>1455.4875000000002</v>
          </cell>
          <cell r="G374">
            <v>1822.9</v>
          </cell>
          <cell r="H374">
            <v>2215.3125</v>
          </cell>
          <cell r="I374">
            <v>2596.2437500000001</v>
          </cell>
          <cell r="J374">
            <v>2977.1750000000002</v>
          </cell>
          <cell r="K374">
            <v>3358.1062500000003</v>
          </cell>
          <cell r="L374">
            <v>3739.0375000000004</v>
          </cell>
          <cell r="M374">
            <v>4144.96875</v>
          </cell>
          <cell r="N374">
            <v>4525.8999999999996</v>
          </cell>
        </row>
        <row r="375">
          <cell r="C375">
            <v>0</v>
          </cell>
          <cell r="D375">
            <v>0</v>
          </cell>
          <cell r="E375">
            <v>0</v>
          </cell>
          <cell r="F375">
            <v>0</v>
          </cell>
          <cell r="G375">
            <v>0</v>
          </cell>
          <cell r="H375">
            <v>0</v>
          </cell>
          <cell r="I375">
            <v>0</v>
          </cell>
          <cell r="J375">
            <v>0</v>
          </cell>
          <cell r="K375">
            <v>0</v>
          </cell>
          <cell r="L375">
            <v>0</v>
          </cell>
          <cell r="M375">
            <v>0</v>
          </cell>
          <cell r="N375">
            <v>0</v>
          </cell>
        </row>
        <row r="376">
          <cell r="C376">
            <v>0</v>
          </cell>
          <cell r="D376">
            <v>0</v>
          </cell>
          <cell r="E376">
            <v>0</v>
          </cell>
          <cell r="F376">
            <v>0</v>
          </cell>
          <cell r="G376">
            <v>0</v>
          </cell>
          <cell r="H376">
            <v>0</v>
          </cell>
          <cell r="I376">
            <v>0</v>
          </cell>
          <cell r="J376">
            <v>0</v>
          </cell>
          <cell r="K376">
            <v>0</v>
          </cell>
          <cell r="L376">
            <v>0</v>
          </cell>
          <cell r="M376">
            <v>0</v>
          </cell>
          <cell r="N376">
            <v>0</v>
          </cell>
        </row>
        <row r="377">
          <cell r="C377">
            <v>353.25</v>
          </cell>
          <cell r="D377">
            <v>720.66250000000002</v>
          </cell>
          <cell r="E377">
            <v>1088.075</v>
          </cell>
          <cell r="F377">
            <v>1455.4875000000002</v>
          </cell>
          <cell r="G377">
            <v>1822.9</v>
          </cell>
          <cell r="H377">
            <v>2215.3125</v>
          </cell>
          <cell r="I377">
            <v>2596.2437500000001</v>
          </cell>
          <cell r="J377">
            <v>2977.1750000000002</v>
          </cell>
          <cell r="K377">
            <v>3358.1062500000003</v>
          </cell>
          <cell r="L377">
            <v>3739.0375000000004</v>
          </cell>
          <cell r="M377">
            <v>4144.96875</v>
          </cell>
          <cell r="N377">
            <v>4525.8999999999996</v>
          </cell>
        </row>
        <row r="379">
          <cell r="C379">
            <v>0</v>
          </cell>
          <cell r="D379">
            <v>0</v>
          </cell>
          <cell r="E379">
            <v>0</v>
          </cell>
          <cell r="F379">
            <v>0</v>
          </cell>
          <cell r="G379">
            <v>0</v>
          </cell>
          <cell r="H379">
            <v>0</v>
          </cell>
          <cell r="I379">
            <v>0</v>
          </cell>
          <cell r="J379">
            <v>0</v>
          </cell>
          <cell r="K379">
            <v>0</v>
          </cell>
          <cell r="L379">
            <v>0</v>
          </cell>
          <cell r="M379">
            <v>0</v>
          </cell>
          <cell r="N379">
            <v>0</v>
          </cell>
        </row>
        <row r="380">
          <cell r="C380">
            <v>0</v>
          </cell>
          <cell r="D380">
            <v>0</v>
          </cell>
          <cell r="E380">
            <v>0</v>
          </cell>
          <cell r="F380">
            <v>0</v>
          </cell>
          <cell r="G380">
            <v>0</v>
          </cell>
          <cell r="H380">
            <v>0</v>
          </cell>
          <cell r="I380">
            <v>0</v>
          </cell>
          <cell r="J380">
            <v>0</v>
          </cell>
          <cell r="K380">
            <v>0</v>
          </cell>
          <cell r="L380">
            <v>0</v>
          </cell>
          <cell r="M380">
            <v>0</v>
          </cell>
          <cell r="N380">
            <v>0</v>
          </cell>
        </row>
        <row r="381">
          <cell r="C381">
            <v>201.8</v>
          </cell>
          <cell r="D381">
            <v>950.7</v>
          </cell>
          <cell r="E381">
            <v>1408.8000000000002</v>
          </cell>
          <cell r="F381">
            <v>1697.65</v>
          </cell>
          <cell r="G381">
            <v>2080.3000000000002</v>
          </cell>
          <cell r="H381">
            <v>2381.5550000000003</v>
          </cell>
          <cell r="I381">
            <v>2672.3300000000004</v>
          </cell>
          <cell r="J381">
            <v>3051.6800000000003</v>
          </cell>
          <cell r="K381">
            <v>3474.3300000000004</v>
          </cell>
          <cell r="L381">
            <v>3813.1800000000003</v>
          </cell>
          <cell r="M381">
            <v>4725.5349999999999</v>
          </cell>
          <cell r="N381">
            <v>5195.8599999999997</v>
          </cell>
        </row>
        <row r="382">
          <cell r="C382">
            <v>201.8</v>
          </cell>
          <cell r="D382">
            <v>950.7</v>
          </cell>
          <cell r="E382">
            <v>1408.8000000000002</v>
          </cell>
          <cell r="F382">
            <v>1697.65</v>
          </cell>
          <cell r="G382">
            <v>2080.3000000000002</v>
          </cell>
          <cell r="H382">
            <v>2381.5550000000003</v>
          </cell>
          <cell r="I382">
            <v>2672.3300000000004</v>
          </cell>
          <cell r="J382">
            <v>3051.6800000000003</v>
          </cell>
          <cell r="K382">
            <v>3474.3300000000004</v>
          </cell>
          <cell r="L382">
            <v>3813.1800000000003</v>
          </cell>
          <cell r="M382">
            <v>4725.5349999999999</v>
          </cell>
          <cell r="N382">
            <v>5195.8599999999997</v>
          </cell>
        </row>
        <row r="383">
          <cell r="C383">
            <v>0</v>
          </cell>
          <cell r="D383">
            <v>0</v>
          </cell>
          <cell r="E383">
            <v>0</v>
          </cell>
          <cell r="F383">
            <v>0</v>
          </cell>
          <cell r="G383">
            <v>0</v>
          </cell>
          <cell r="H383">
            <v>0</v>
          </cell>
          <cell r="I383">
            <v>0</v>
          </cell>
          <cell r="J383">
            <v>0</v>
          </cell>
          <cell r="K383">
            <v>0</v>
          </cell>
          <cell r="L383">
            <v>0</v>
          </cell>
          <cell r="M383">
            <v>0</v>
          </cell>
          <cell r="N383">
            <v>0</v>
          </cell>
        </row>
        <row r="384">
          <cell r="C384">
            <v>0</v>
          </cell>
          <cell r="D384">
            <v>0</v>
          </cell>
          <cell r="E384">
            <v>0</v>
          </cell>
          <cell r="F384">
            <v>0</v>
          </cell>
          <cell r="G384">
            <v>0</v>
          </cell>
          <cell r="H384">
            <v>0</v>
          </cell>
          <cell r="I384">
            <v>0</v>
          </cell>
          <cell r="J384">
            <v>0</v>
          </cell>
          <cell r="K384">
            <v>0</v>
          </cell>
          <cell r="L384">
            <v>0</v>
          </cell>
          <cell r="M384">
            <v>0</v>
          </cell>
          <cell r="N384">
            <v>0</v>
          </cell>
        </row>
        <row r="385">
          <cell r="C385">
            <v>44.38356164383562</v>
          </cell>
          <cell r="D385">
            <v>96.06849315068493</v>
          </cell>
          <cell r="E385">
            <v>152.9041095890411</v>
          </cell>
          <cell r="F385">
            <v>210.16438356164383</v>
          </cell>
          <cell r="G385">
            <v>270</v>
          </cell>
          <cell r="H385">
            <v>332.26027397260276</v>
          </cell>
          <cell r="I385">
            <v>397.09589041095893</v>
          </cell>
          <cell r="J385">
            <v>464.9315068493151</v>
          </cell>
          <cell r="K385">
            <v>534.19178082191786</v>
          </cell>
          <cell r="L385">
            <v>607.02739726027403</v>
          </cell>
          <cell r="M385">
            <v>681.28767123287673</v>
          </cell>
          <cell r="N385">
            <v>760.1232876712329</v>
          </cell>
        </row>
        <row r="386">
          <cell r="C386">
            <v>0</v>
          </cell>
          <cell r="D386">
            <v>0</v>
          </cell>
          <cell r="E386">
            <v>0</v>
          </cell>
          <cell r="F386">
            <v>0</v>
          </cell>
          <cell r="G386">
            <v>0</v>
          </cell>
          <cell r="H386">
            <v>0</v>
          </cell>
          <cell r="I386">
            <v>0</v>
          </cell>
          <cell r="J386">
            <v>0</v>
          </cell>
          <cell r="K386">
            <v>0</v>
          </cell>
          <cell r="L386">
            <v>0</v>
          </cell>
          <cell r="M386">
            <v>0</v>
          </cell>
          <cell r="N386">
            <v>0</v>
          </cell>
        </row>
        <row r="387">
          <cell r="C387">
            <v>25</v>
          </cell>
          <cell r="D387">
            <v>52</v>
          </cell>
          <cell r="E387">
            <v>80</v>
          </cell>
          <cell r="F387">
            <v>109</v>
          </cell>
          <cell r="G387">
            <v>139</v>
          </cell>
          <cell r="H387">
            <v>171</v>
          </cell>
          <cell r="I387">
            <v>203</v>
          </cell>
          <cell r="J387">
            <v>235</v>
          </cell>
          <cell r="K387">
            <v>269</v>
          </cell>
          <cell r="L387">
            <v>304</v>
          </cell>
          <cell r="M387">
            <v>340</v>
          </cell>
          <cell r="N387">
            <v>380</v>
          </cell>
        </row>
        <row r="388">
          <cell r="C388">
            <v>0</v>
          </cell>
          <cell r="D388">
            <v>0</v>
          </cell>
          <cell r="E388">
            <v>0</v>
          </cell>
          <cell r="F388">
            <v>0</v>
          </cell>
          <cell r="G388">
            <v>0</v>
          </cell>
          <cell r="H388">
            <v>0</v>
          </cell>
          <cell r="I388">
            <v>0</v>
          </cell>
          <cell r="J388">
            <v>0</v>
          </cell>
          <cell r="K388">
            <v>0</v>
          </cell>
          <cell r="L388">
            <v>0</v>
          </cell>
          <cell r="M388">
            <v>0</v>
          </cell>
          <cell r="N388">
            <v>0</v>
          </cell>
        </row>
        <row r="389">
          <cell r="C389">
            <v>0</v>
          </cell>
          <cell r="D389">
            <v>0</v>
          </cell>
          <cell r="E389">
            <v>0</v>
          </cell>
          <cell r="F389">
            <v>0</v>
          </cell>
          <cell r="G389">
            <v>0</v>
          </cell>
          <cell r="H389">
            <v>0</v>
          </cell>
          <cell r="I389">
            <v>0</v>
          </cell>
          <cell r="J389">
            <v>0</v>
          </cell>
          <cell r="K389">
            <v>0</v>
          </cell>
          <cell r="L389">
            <v>0</v>
          </cell>
          <cell r="M389">
            <v>0</v>
          </cell>
          <cell r="N389">
            <v>0</v>
          </cell>
        </row>
        <row r="390">
          <cell r="C390">
            <v>28</v>
          </cell>
          <cell r="D390">
            <v>58</v>
          </cell>
          <cell r="E390">
            <v>90</v>
          </cell>
          <cell r="F390">
            <v>123</v>
          </cell>
          <cell r="G390">
            <v>158</v>
          </cell>
          <cell r="H390">
            <v>194</v>
          </cell>
          <cell r="I390">
            <v>233</v>
          </cell>
          <cell r="J390">
            <v>274</v>
          </cell>
          <cell r="K390">
            <v>316</v>
          </cell>
          <cell r="L390">
            <v>362</v>
          </cell>
          <cell r="M390">
            <v>410</v>
          </cell>
          <cell r="N390">
            <v>460</v>
          </cell>
        </row>
        <row r="391">
          <cell r="C391">
            <v>0</v>
          </cell>
          <cell r="D391">
            <v>0</v>
          </cell>
          <cell r="E391">
            <v>0</v>
          </cell>
          <cell r="F391">
            <v>0</v>
          </cell>
          <cell r="G391">
            <v>0</v>
          </cell>
          <cell r="H391">
            <v>0</v>
          </cell>
          <cell r="I391">
            <v>0</v>
          </cell>
          <cell r="J391">
            <v>0</v>
          </cell>
          <cell r="K391">
            <v>0</v>
          </cell>
          <cell r="L391">
            <v>0</v>
          </cell>
          <cell r="M391">
            <v>0</v>
          </cell>
          <cell r="N391">
            <v>0</v>
          </cell>
        </row>
        <row r="392">
          <cell r="C392">
            <v>15</v>
          </cell>
          <cell r="D392">
            <v>115</v>
          </cell>
          <cell r="E392">
            <v>235</v>
          </cell>
          <cell r="F392">
            <v>355</v>
          </cell>
          <cell r="G392">
            <v>545</v>
          </cell>
          <cell r="H392">
            <v>800</v>
          </cell>
          <cell r="I392">
            <v>1050</v>
          </cell>
          <cell r="J392">
            <v>1210</v>
          </cell>
          <cell r="K392">
            <v>1370</v>
          </cell>
          <cell r="L392">
            <v>1500</v>
          </cell>
          <cell r="M392">
            <v>1620</v>
          </cell>
          <cell r="N392">
            <v>1750</v>
          </cell>
        </row>
        <row r="393">
          <cell r="C393">
            <v>15</v>
          </cell>
          <cell r="D393">
            <v>115</v>
          </cell>
          <cell r="E393">
            <v>235</v>
          </cell>
          <cell r="F393">
            <v>355</v>
          </cell>
          <cell r="G393">
            <v>545</v>
          </cell>
          <cell r="H393">
            <v>800</v>
          </cell>
          <cell r="I393">
            <v>1050</v>
          </cell>
          <cell r="J393">
            <v>1210</v>
          </cell>
          <cell r="K393">
            <v>1370</v>
          </cell>
          <cell r="L393">
            <v>1500</v>
          </cell>
          <cell r="M393">
            <v>1620</v>
          </cell>
          <cell r="N393">
            <v>1750</v>
          </cell>
        </row>
        <row r="394">
          <cell r="C394">
            <v>0</v>
          </cell>
          <cell r="D394">
            <v>0</v>
          </cell>
          <cell r="E394">
            <v>0</v>
          </cell>
          <cell r="F394">
            <v>0</v>
          </cell>
          <cell r="G394">
            <v>0</v>
          </cell>
          <cell r="H394">
            <v>0</v>
          </cell>
          <cell r="I394">
            <v>0</v>
          </cell>
          <cell r="J394">
            <v>0</v>
          </cell>
          <cell r="K394">
            <v>0</v>
          </cell>
          <cell r="L394">
            <v>0</v>
          </cell>
          <cell r="M394">
            <v>0</v>
          </cell>
          <cell r="N394">
            <v>0</v>
          </cell>
        </row>
        <row r="395">
          <cell r="C395">
            <v>100.5</v>
          </cell>
          <cell r="D395">
            <v>148</v>
          </cell>
          <cell r="E395">
            <v>248.5</v>
          </cell>
          <cell r="F395">
            <v>303</v>
          </cell>
          <cell r="G395">
            <v>362.5</v>
          </cell>
          <cell r="H395">
            <v>427</v>
          </cell>
          <cell r="I395">
            <v>544.5</v>
          </cell>
          <cell r="J395">
            <v>606</v>
          </cell>
          <cell r="K395">
            <v>663.5</v>
          </cell>
          <cell r="L395">
            <v>788</v>
          </cell>
          <cell r="M395">
            <v>904.5</v>
          </cell>
          <cell r="N395">
            <v>989</v>
          </cell>
        </row>
        <row r="396">
          <cell r="C396">
            <v>414.68356164383562</v>
          </cell>
          <cell r="D396">
            <v>1419.7684931506849</v>
          </cell>
          <cell r="E396">
            <v>2215.2041095890413</v>
          </cell>
          <cell r="F396">
            <v>2797.8143835616443</v>
          </cell>
          <cell r="G396">
            <v>3554.8</v>
          </cell>
          <cell r="H396">
            <v>4305.8152739726029</v>
          </cell>
          <cell r="I396">
            <v>5099.9258904109611</v>
          </cell>
          <cell r="J396">
            <v>5841.6115068493164</v>
          </cell>
          <cell r="K396">
            <v>6627.0217808219186</v>
          </cell>
          <cell r="L396">
            <v>7374.2073972602739</v>
          </cell>
          <cell r="M396">
            <v>8681.322671232876</v>
          </cell>
          <cell r="N396">
            <v>9534.9832876712317</v>
          </cell>
        </row>
        <row r="397">
          <cell r="C397">
            <v>0</v>
          </cell>
          <cell r="D397">
            <v>0</v>
          </cell>
          <cell r="E397">
            <v>0</v>
          </cell>
          <cell r="F397">
            <v>0</v>
          </cell>
          <cell r="G397">
            <v>0</v>
          </cell>
          <cell r="H397">
            <v>0</v>
          </cell>
          <cell r="I397">
            <v>0</v>
          </cell>
          <cell r="J397">
            <v>0</v>
          </cell>
          <cell r="K397">
            <v>0</v>
          </cell>
          <cell r="L397">
            <v>0</v>
          </cell>
          <cell r="M397">
            <v>0</v>
          </cell>
          <cell r="N397">
            <v>0</v>
          </cell>
        </row>
        <row r="399">
          <cell r="C399">
            <v>0</v>
          </cell>
          <cell r="D399">
            <v>0</v>
          </cell>
          <cell r="E399">
            <v>0</v>
          </cell>
          <cell r="F399">
            <v>0</v>
          </cell>
          <cell r="G399">
            <v>0</v>
          </cell>
          <cell r="H399">
            <v>0</v>
          </cell>
          <cell r="I399">
            <v>0</v>
          </cell>
          <cell r="J399">
            <v>0</v>
          </cell>
          <cell r="K399">
            <v>0</v>
          </cell>
          <cell r="L399">
            <v>0</v>
          </cell>
          <cell r="M399">
            <v>0</v>
          </cell>
          <cell r="N399">
            <v>0</v>
          </cell>
        </row>
        <row r="400">
          <cell r="C400">
            <v>0</v>
          </cell>
          <cell r="D400">
            <v>0</v>
          </cell>
          <cell r="E400">
            <v>0</v>
          </cell>
          <cell r="F400">
            <v>0</v>
          </cell>
          <cell r="G400">
            <v>0</v>
          </cell>
          <cell r="H400">
            <v>0</v>
          </cell>
          <cell r="I400">
            <v>0</v>
          </cell>
          <cell r="J400">
            <v>0</v>
          </cell>
          <cell r="K400">
            <v>0</v>
          </cell>
          <cell r="L400">
            <v>0</v>
          </cell>
          <cell r="M400">
            <v>0</v>
          </cell>
          <cell r="N400">
            <v>0</v>
          </cell>
        </row>
        <row r="401">
          <cell r="C401">
            <v>0</v>
          </cell>
          <cell r="D401">
            <v>0</v>
          </cell>
          <cell r="E401">
            <v>0</v>
          </cell>
          <cell r="F401">
            <v>0</v>
          </cell>
          <cell r="G401">
            <v>0</v>
          </cell>
          <cell r="H401">
            <v>0</v>
          </cell>
          <cell r="I401">
            <v>0</v>
          </cell>
          <cell r="J401">
            <v>0</v>
          </cell>
          <cell r="K401">
            <v>0</v>
          </cell>
          <cell r="L401">
            <v>0</v>
          </cell>
          <cell r="M401">
            <v>0</v>
          </cell>
          <cell r="N401">
            <v>0</v>
          </cell>
        </row>
        <row r="402">
          <cell r="C402">
            <v>0</v>
          </cell>
          <cell r="D402">
            <v>0</v>
          </cell>
          <cell r="E402">
            <v>0</v>
          </cell>
          <cell r="F402">
            <v>0</v>
          </cell>
          <cell r="G402">
            <v>0</v>
          </cell>
          <cell r="H402">
            <v>0</v>
          </cell>
          <cell r="I402">
            <v>0</v>
          </cell>
          <cell r="J402">
            <v>0</v>
          </cell>
          <cell r="K402">
            <v>0</v>
          </cell>
          <cell r="L402">
            <v>0</v>
          </cell>
          <cell r="M402">
            <v>0</v>
          </cell>
          <cell r="N402">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0</v>
          </cell>
          <cell r="D405">
            <v>0</v>
          </cell>
          <cell r="E405">
            <v>0</v>
          </cell>
          <cell r="F405">
            <v>0</v>
          </cell>
          <cell r="G405">
            <v>0</v>
          </cell>
          <cell r="H405">
            <v>0</v>
          </cell>
          <cell r="I405">
            <v>0</v>
          </cell>
          <cell r="J405">
            <v>0</v>
          </cell>
          <cell r="K405">
            <v>0</v>
          </cell>
          <cell r="L405">
            <v>0</v>
          </cell>
          <cell r="M405">
            <v>0</v>
          </cell>
          <cell r="N405">
            <v>0</v>
          </cell>
        </row>
        <row r="406">
          <cell r="C406">
            <v>0</v>
          </cell>
          <cell r="D406">
            <v>0</v>
          </cell>
          <cell r="E406">
            <v>0</v>
          </cell>
          <cell r="F406">
            <v>0</v>
          </cell>
          <cell r="G406">
            <v>0</v>
          </cell>
          <cell r="H406">
            <v>0</v>
          </cell>
          <cell r="I406">
            <v>0</v>
          </cell>
          <cell r="J406">
            <v>0</v>
          </cell>
          <cell r="K406">
            <v>0</v>
          </cell>
          <cell r="L406">
            <v>0</v>
          </cell>
          <cell r="M406">
            <v>0</v>
          </cell>
          <cell r="N406">
            <v>0</v>
          </cell>
        </row>
        <row r="407">
          <cell r="C407">
            <v>0</v>
          </cell>
          <cell r="D407">
            <v>0</v>
          </cell>
          <cell r="E407">
            <v>0</v>
          </cell>
          <cell r="F407">
            <v>0</v>
          </cell>
          <cell r="G407">
            <v>0</v>
          </cell>
          <cell r="H407">
            <v>0</v>
          </cell>
          <cell r="I407">
            <v>0</v>
          </cell>
          <cell r="J407">
            <v>0</v>
          </cell>
          <cell r="K407">
            <v>0</v>
          </cell>
          <cell r="L407">
            <v>0</v>
          </cell>
          <cell r="M407">
            <v>0</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5208.4598634000004</v>
          </cell>
          <cell r="D411">
            <v>10616.083958774998</v>
          </cell>
          <cell r="E411">
            <v>16194.890627712499</v>
          </cell>
          <cell r="F411">
            <v>21919.672886056251</v>
          </cell>
          <cell r="G411">
            <v>27872.717110212499</v>
          </cell>
          <cell r="H411">
            <v>34067.062244876557</v>
          </cell>
          <cell r="I411">
            <v>40394.222041958594</v>
          </cell>
          <cell r="J411">
            <v>46740.020948286721</v>
          </cell>
          <cell r="K411">
            <v>53067.298350450779</v>
          </cell>
          <cell r="L411">
            <v>59414.045200532812</v>
          </cell>
          <cell r="M411">
            <v>65779.676924573825</v>
          </cell>
          <cell r="N411">
            <v>72128.974310594334</v>
          </cell>
        </row>
        <row r="412">
          <cell r="C412">
            <v>744.16049999999996</v>
          </cell>
          <cell r="D412">
            <v>1505.6334999999999</v>
          </cell>
          <cell r="E412">
            <v>2297.0225</v>
          </cell>
          <cell r="F412">
            <v>3110.4676250000002</v>
          </cell>
          <cell r="G412">
            <v>3992.6989250000001</v>
          </cell>
          <cell r="H412">
            <v>4902.6387249999998</v>
          </cell>
          <cell r="I412">
            <v>5843.4799249999996</v>
          </cell>
          <cell r="J412">
            <v>6750.5164249999998</v>
          </cell>
          <cell r="K412">
            <v>7661.8097749999997</v>
          </cell>
          <cell r="L412">
            <v>8573.1031249999996</v>
          </cell>
          <cell r="M412">
            <v>9494.8327250000002</v>
          </cell>
          <cell r="N412">
            <v>10420.041075000001</v>
          </cell>
        </row>
        <row r="413">
          <cell r="C413">
            <v>767.93356164383567</v>
          </cell>
          <cell r="D413">
            <v>2140.430993150685</v>
          </cell>
          <cell r="E413">
            <v>3303.2791095890416</v>
          </cell>
          <cell r="F413">
            <v>4253.301883561644</v>
          </cell>
          <cell r="G413">
            <v>5377.7000000000007</v>
          </cell>
          <cell r="H413">
            <v>6521.1277739726029</v>
          </cell>
          <cell r="I413">
            <v>7696.1696404109607</v>
          </cell>
          <cell r="J413">
            <v>8818.7865068493156</v>
          </cell>
          <cell r="K413">
            <v>9985.1280308219193</v>
          </cell>
          <cell r="L413">
            <v>11113.244897260274</v>
          </cell>
          <cell r="M413">
            <v>12826.291421232876</v>
          </cell>
          <cell r="N413">
            <v>14060.883287671231</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3696.3658017561647</v>
          </cell>
          <cell r="D415">
            <v>6970.0194656243129</v>
          </cell>
          <cell r="E415">
            <v>10594.589018123457</v>
          </cell>
          <cell r="F415">
            <v>14555.903377494607</v>
          </cell>
          <cell r="G415">
            <v>18502.318185212498</v>
          </cell>
          <cell r="H415">
            <v>22643.295745903954</v>
          </cell>
          <cell r="I415">
            <v>26854.572476547633</v>
          </cell>
          <cell r="J415">
            <v>31170.718016437408</v>
          </cell>
          <cell r="K415">
            <v>35420.360544628857</v>
          </cell>
          <cell r="L415">
            <v>39727.697178272538</v>
          </cell>
          <cell r="M415">
            <v>43458.552778340949</v>
          </cell>
          <cell r="N415">
            <v>47648.0499479231</v>
          </cell>
        </row>
        <row r="416">
          <cell r="C416">
            <v>0.7096849930112038</v>
          </cell>
          <cell r="D416">
            <v>0.65655278280491214</v>
          </cell>
          <cell r="E416">
            <v>0.65419330464598047</v>
          </cell>
          <cell r="F416">
            <v>0.66405659670012895</v>
          </cell>
          <cell r="G416">
            <v>0.66381465832885345</v>
          </cell>
          <cell r="H416">
            <v>0.66466828231745589</v>
          </cell>
          <cell r="I416">
            <v>0.66481222113036487</v>
          </cell>
          <cell r="J416">
            <v>0.66689567920657911</v>
          </cell>
          <cell r="K416">
            <v>0.66746116055723381</v>
          </cell>
          <cell r="L416">
            <v>0.66865834575283667</v>
          </cell>
          <cell r="M416">
            <v>0.66066838285284735</v>
          </cell>
          <cell r="N416">
            <v>0.66059514090337668</v>
          </cell>
        </row>
        <row r="417">
          <cell r="C417">
            <v>0</v>
          </cell>
          <cell r="D417">
            <v>0</v>
          </cell>
          <cell r="E417">
            <v>0</v>
          </cell>
          <cell r="F417">
            <v>0</v>
          </cell>
          <cell r="G417">
            <v>0</v>
          </cell>
          <cell r="H417">
            <v>0</v>
          </cell>
          <cell r="I417">
            <v>0</v>
          </cell>
          <cell r="J417">
            <v>0</v>
          </cell>
          <cell r="K417">
            <v>0</v>
          </cell>
          <cell r="L417">
            <v>0</v>
          </cell>
          <cell r="M417">
            <v>0</v>
          </cell>
          <cell r="N417">
            <v>0</v>
          </cell>
        </row>
        <row r="418">
          <cell r="C418">
            <v>3696.3658017561647</v>
          </cell>
          <cell r="D418">
            <v>6970.0194656243129</v>
          </cell>
          <cell r="E418">
            <v>10594.589018123457</v>
          </cell>
          <cell r="F418">
            <v>14555.903377494607</v>
          </cell>
          <cell r="G418">
            <v>18502.318185212498</v>
          </cell>
          <cell r="H418">
            <v>22643.295745903954</v>
          </cell>
          <cell r="I418">
            <v>26854.572476547633</v>
          </cell>
          <cell r="J418">
            <v>31170.718016437408</v>
          </cell>
          <cell r="K418">
            <v>35420.360544628857</v>
          </cell>
          <cell r="L418">
            <v>39727.697178272538</v>
          </cell>
          <cell r="M418">
            <v>43458.552778340949</v>
          </cell>
          <cell r="N418">
            <v>47648.0499479231</v>
          </cell>
        </row>
        <row r="419">
          <cell r="C419">
            <v>755</v>
          </cell>
          <cell r="D419">
            <v>1510</v>
          </cell>
          <cell r="E419">
            <v>2265</v>
          </cell>
          <cell r="F419">
            <v>3020</v>
          </cell>
          <cell r="G419">
            <v>3775</v>
          </cell>
          <cell r="H419">
            <v>4530</v>
          </cell>
          <cell r="I419">
            <v>5285</v>
          </cell>
          <cell r="J419">
            <v>6040</v>
          </cell>
          <cell r="K419">
            <v>6795</v>
          </cell>
          <cell r="L419">
            <v>7550</v>
          </cell>
          <cell r="M419">
            <v>8305</v>
          </cell>
          <cell r="N419">
            <v>9060</v>
          </cell>
        </row>
        <row r="420">
          <cell r="C420">
            <v>2941.3658017561647</v>
          </cell>
          <cell r="D420">
            <v>5460.0194656243129</v>
          </cell>
          <cell r="E420">
            <v>8329.5890181234572</v>
          </cell>
          <cell r="F420">
            <v>11535.903377494607</v>
          </cell>
          <cell r="G420">
            <v>14727.318185212498</v>
          </cell>
          <cell r="H420">
            <v>18113.295745903954</v>
          </cell>
          <cell r="I420">
            <v>21569.572476547633</v>
          </cell>
          <cell r="J420">
            <v>25130.718016437408</v>
          </cell>
          <cell r="K420">
            <v>28625.360544628857</v>
          </cell>
          <cell r="L420">
            <v>32177.697178272538</v>
          </cell>
          <cell r="M420">
            <v>35153.552778340949</v>
          </cell>
          <cell r="N420">
            <v>38588.0499479231</v>
          </cell>
        </row>
        <row r="421">
          <cell r="C421">
            <v>0</v>
          </cell>
          <cell r="D421">
            <v>0</v>
          </cell>
          <cell r="E421">
            <v>0</v>
          </cell>
          <cell r="F421">
            <v>0</v>
          </cell>
          <cell r="G421">
            <v>0</v>
          </cell>
          <cell r="H421">
            <v>0</v>
          </cell>
          <cell r="I421">
            <v>0</v>
          </cell>
          <cell r="J421">
            <v>0</v>
          </cell>
          <cell r="K421">
            <v>0</v>
          </cell>
          <cell r="L421">
            <v>0</v>
          </cell>
          <cell r="M421">
            <v>0</v>
          </cell>
          <cell r="N421">
            <v>0</v>
          </cell>
        </row>
        <row r="422">
          <cell r="C422">
            <v>65.333333333333329</v>
          </cell>
          <cell r="D422">
            <v>130.66666666666666</v>
          </cell>
          <cell r="E422">
            <v>196</v>
          </cell>
          <cell r="F422">
            <v>261.33333333333331</v>
          </cell>
          <cell r="G422">
            <v>326.66666666666663</v>
          </cell>
          <cell r="H422">
            <v>391.99999999999994</v>
          </cell>
          <cell r="I422">
            <v>457.33333333333326</v>
          </cell>
          <cell r="J422">
            <v>522.66666666666663</v>
          </cell>
          <cell r="K422">
            <v>588</v>
          </cell>
          <cell r="L422">
            <v>653.33333333333337</v>
          </cell>
          <cell r="M422">
            <v>718.66666666666674</v>
          </cell>
          <cell r="N422">
            <v>784.00000000000011</v>
          </cell>
        </row>
        <row r="423">
          <cell r="C423">
            <v>-28.882446662499998</v>
          </cell>
          <cell r="D423">
            <v>-57.764893324999996</v>
          </cell>
          <cell r="E423">
            <v>-86.64733998749999</v>
          </cell>
          <cell r="F423">
            <v>-115.52978664999999</v>
          </cell>
          <cell r="G423">
            <v>-144.41223331249998</v>
          </cell>
          <cell r="H423">
            <v>-173.29467997499998</v>
          </cell>
          <cell r="I423">
            <v>-202.17712663749998</v>
          </cell>
          <cell r="J423">
            <v>-231.05957329999998</v>
          </cell>
          <cell r="K423">
            <v>-259.94201996249996</v>
          </cell>
          <cell r="L423">
            <v>-288.82446662499996</v>
          </cell>
          <cell r="M423">
            <v>-317.70691328749996</v>
          </cell>
          <cell r="N423">
            <v>-346.58935994999996</v>
          </cell>
        </row>
        <row r="424">
          <cell r="C424">
            <v>2847.1500217603311</v>
          </cell>
          <cell r="D424">
            <v>5271.5879056326457</v>
          </cell>
          <cell r="E424">
            <v>8046.9416781359569</v>
          </cell>
          <cell r="F424">
            <v>11159.040257511273</v>
          </cell>
          <cell r="G424">
            <v>14256.239285233332</v>
          </cell>
          <cell r="H424">
            <v>17548.001065928955</v>
          </cell>
          <cell r="I424">
            <v>20910.062016576801</v>
          </cell>
          <cell r="J424">
            <v>24376.991776470739</v>
          </cell>
          <cell r="K424">
            <v>27777.418524666358</v>
          </cell>
          <cell r="L424">
            <v>31235.539378314206</v>
          </cell>
          <cell r="M424">
            <v>34117.179198386788</v>
          </cell>
          <cell r="N424">
            <v>37457.460587973103</v>
          </cell>
        </row>
        <row r="425">
          <cell r="C425">
            <v>-647.27979200999994</v>
          </cell>
          <cell r="D425">
            <v>-1321.31703131625</v>
          </cell>
          <cell r="E425">
            <v>-2015.6451566568751</v>
          </cell>
          <cell r="F425">
            <v>-2727.8983235334376</v>
          </cell>
          <cell r="G425">
            <v>-3474.1419352818752</v>
          </cell>
          <cell r="H425">
            <v>-4251.972824231485</v>
          </cell>
          <cell r="I425">
            <v>-5044.5870812937901</v>
          </cell>
          <cell r="J425">
            <v>-5836.5794547430087</v>
          </cell>
          <cell r="K425">
            <v>-6625.7936025676181</v>
          </cell>
          <cell r="L425">
            <v>-7417.928167579923</v>
          </cell>
          <cell r="M425">
            <v>-8211.0645261860755</v>
          </cell>
          <cell r="N425">
            <v>-9001.1404215891507</v>
          </cell>
        </row>
        <row r="426">
          <cell r="C426">
            <v>621.28067758794009</v>
          </cell>
          <cell r="D426">
            <v>1266.4021061896026</v>
          </cell>
          <cell r="E426">
            <v>1931.3438755813088</v>
          </cell>
          <cell r="F426">
            <v>2736.2358421241215</v>
          </cell>
          <cell r="G426">
            <v>3573.1924061563091</v>
          </cell>
          <cell r="H426">
            <v>4437.8833290943558</v>
          </cell>
          <cell r="I426">
            <v>5315.2121664608794</v>
          </cell>
          <cell r="J426">
            <v>6190.5413447507235</v>
          </cell>
          <cell r="K426">
            <v>7060.6193520356455</v>
          </cell>
          <cell r="L426">
            <v>7928.7900958181062</v>
          </cell>
          <cell r="M426">
            <v>8792.0080368493363</v>
          </cell>
          <cell r="N426">
            <v>9645.2539125049516</v>
          </cell>
        </row>
        <row r="427">
          <cell r="C427">
            <v>0</v>
          </cell>
          <cell r="D427">
            <v>0</v>
          </cell>
          <cell r="E427">
            <v>0</v>
          </cell>
          <cell r="F427">
            <v>0</v>
          </cell>
          <cell r="G427">
            <v>0</v>
          </cell>
          <cell r="H427">
            <v>0</v>
          </cell>
          <cell r="I427">
            <v>0</v>
          </cell>
          <cell r="J427">
            <v>0</v>
          </cell>
          <cell r="K427">
            <v>0</v>
          </cell>
          <cell r="L427">
            <v>0</v>
          </cell>
          <cell r="M427">
            <v>0</v>
          </cell>
          <cell r="N427">
            <v>0</v>
          </cell>
        </row>
        <row r="428">
          <cell r="C428">
            <v>1578.5895521623913</v>
          </cell>
          <cell r="D428">
            <v>2683.8687681267929</v>
          </cell>
          <cell r="E428">
            <v>4099.9526458977734</v>
          </cell>
          <cell r="F428">
            <v>5694.9060918537134</v>
          </cell>
          <cell r="G428">
            <v>7208.9049437951471</v>
          </cell>
          <cell r="H428">
            <v>8858.1449126031148</v>
          </cell>
          <cell r="I428">
            <v>10550.262768822133</v>
          </cell>
          <cell r="J428">
            <v>12349.870976977007</v>
          </cell>
          <cell r="K428">
            <v>14091.005570063095</v>
          </cell>
          <cell r="L428">
            <v>15888.82111491618</v>
          </cell>
          <cell r="M428">
            <v>17114.106635351374</v>
          </cell>
          <cell r="N428">
            <v>18811.066253878998</v>
          </cell>
        </row>
        <row r="429">
          <cell r="C429">
            <v>0.30308183101403663</v>
          </cell>
          <cell r="D429">
            <v>0.25281156201749627</v>
          </cell>
          <cell r="E429">
            <v>0.25316334269537977</v>
          </cell>
          <cell r="F429">
            <v>0.25980798716555714</v>
          </cell>
          <cell r="G429">
            <v>0.25863660565599544</v>
          </cell>
          <cell r="H429">
            <v>0.26002080393460741</v>
          </cell>
          <cell r="I429">
            <v>0.26118247203432421</v>
          </cell>
          <cell r="J429">
            <v>0.26422476341294188</v>
          </cell>
          <cell r="K429">
            <v>0.26553086379124857</v>
          </cell>
          <cell r="L429">
            <v>0.2674253379194873</v>
          </cell>
          <cell r="M429">
            <v>0.26017316343732183</v>
          </cell>
          <cell r="N429">
            <v>0.26079763969575848</v>
          </cell>
        </row>
        <row r="433">
          <cell r="C433">
            <v>9.1260529039948608</v>
          </cell>
          <cell r="D433">
            <v>18.601073327228864</v>
          </cell>
          <cell r="E433">
            <v>28.376032938542465</v>
          </cell>
          <cell r="F433">
            <v>38.406765078886117</v>
          </cell>
          <cell r="G433">
            <v>48.83744861188864</v>
          </cell>
          <cell r="H433">
            <v>59.690929849554458</v>
          </cell>
          <cell r="I433">
            <v>70.777123571801368</v>
          </cell>
          <cell r="J433">
            <v>81.895975988081503</v>
          </cell>
          <cell r="K433">
            <v>92.982375773200829</v>
          </cell>
          <cell r="L433">
            <v>104.10288913822112</v>
          </cell>
          <cell r="M433">
            <v>115.25649181627344</v>
          </cell>
          <cell r="N433">
            <v>126.38147412730051</v>
          </cell>
        </row>
        <row r="434">
          <cell r="C434">
            <v>2.7659408240737289</v>
          </cell>
          <cell r="D434">
            <v>4.7025664030587162</v>
          </cell>
          <cell r="E434">
            <v>7.1837713511556105</v>
          </cell>
          <cell r="F434">
            <v>9.9783843286858112</v>
          </cell>
          <cell r="G434">
            <v>12.631151937877984</v>
          </cell>
          <cell r="H434">
            <v>15.520883567085406</v>
          </cell>
          <cell r="I434">
            <v>18.485744097961916</v>
          </cell>
          <cell r="J434">
            <v>21.638944879922803</v>
          </cell>
          <cell r="K434">
            <v>24.689690556420476</v>
          </cell>
          <cell r="L434">
            <v>27.839750306183706</v>
          </cell>
          <cell r="M434">
            <v>29.986646082527656</v>
          </cell>
          <cell r="N434">
            <v>32.959990153670539</v>
          </cell>
        </row>
        <row r="435">
          <cell r="C435">
            <v>0</v>
          </cell>
          <cell r="D435">
            <v>0</v>
          </cell>
          <cell r="E435">
            <v>0</v>
          </cell>
          <cell r="F435">
            <v>0</v>
          </cell>
          <cell r="G435">
            <v>0</v>
          </cell>
          <cell r="H435">
            <v>0</v>
          </cell>
          <cell r="I435">
            <v>0</v>
          </cell>
          <cell r="J435">
            <v>0</v>
          </cell>
          <cell r="K435">
            <v>0</v>
          </cell>
          <cell r="L435">
            <v>0</v>
          </cell>
          <cell r="M435">
            <v>0</v>
          </cell>
          <cell r="N435">
            <v>0</v>
          </cell>
        </row>
        <row r="436">
          <cell r="C436">
            <v>0</v>
          </cell>
          <cell r="D436">
            <v>0</v>
          </cell>
          <cell r="E436">
            <v>0</v>
          </cell>
          <cell r="F436">
            <v>0</v>
          </cell>
          <cell r="G436">
            <v>0</v>
          </cell>
          <cell r="H436">
            <v>0</v>
          </cell>
          <cell r="I436">
            <v>0</v>
          </cell>
          <cell r="J436">
            <v>0</v>
          </cell>
          <cell r="K436">
            <v>0</v>
          </cell>
          <cell r="L436">
            <v>0</v>
          </cell>
          <cell r="M436">
            <v>0</v>
          </cell>
          <cell r="N436">
            <v>0</v>
          </cell>
        </row>
        <row r="439">
          <cell r="C439">
            <v>3696.3658017561647</v>
          </cell>
          <cell r="D439">
            <v>6970.0194656243129</v>
          </cell>
          <cell r="E439">
            <v>10594.589018123457</v>
          </cell>
          <cell r="F439">
            <v>14555.903377494607</v>
          </cell>
          <cell r="G439">
            <v>18502.318185212498</v>
          </cell>
          <cell r="H439">
            <v>22643.295745903954</v>
          </cell>
          <cell r="I439">
            <v>26854.572476547633</v>
          </cell>
          <cell r="J439">
            <v>31170.718016437408</v>
          </cell>
          <cell r="K439">
            <v>35420.360544628857</v>
          </cell>
          <cell r="L439">
            <v>39727.697178272538</v>
          </cell>
          <cell r="M439">
            <v>43458.552778340949</v>
          </cell>
          <cell r="N439">
            <v>47648.0499479231</v>
          </cell>
        </row>
        <row r="440">
          <cell r="C440">
            <v>0</v>
          </cell>
          <cell r="D440">
            <v>0</v>
          </cell>
          <cell r="E440">
            <v>0</v>
          </cell>
          <cell r="F440">
            <v>0</v>
          </cell>
          <cell r="G440">
            <v>0</v>
          </cell>
          <cell r="H440">
            <v>0</v>
          </cell>
          <cell r="I440">
            <v>0</v>
          </cell>
          <cell r="J440">
            <v>0</v>
          </cell>
          <cell r="K440">
            <v>0</v>
          </cell>
          <cell r="L440">
            <v>0</v>
          </cell>
          <cell r="M440">
            <v>0</v>
          </cell>
          <cell r="N440">
            <v>0</v>
          </cell>
        </row>
        <row r="441">
          <cell r="C441">
            <v>0</v>
          </cell>
          <cell r="D441">
            <v>0</v>
          </cell>
          <cell r="E441">
            <v>0</v>
          </cell>
          <cell r="F441">
            <v>0</v>
          </cell>
          <cell r="G441">
            <v>0</v>
          </cell>
          <cell r="H441">
            <v>0</v>
          </cell>
          <cell r="I441">
            <v>0</v>
          </cell>
          <cell r="J441">
            <v>0</v>
          </cell>
          <cell r="K441">
            <v>0</v>
          </cell>
          <cell r="L441">
            <v>0</v>
          </cell>
          <cell r="M441">
            <v>0</v>
          </cell>
          <cell r="N441">
            <v>0</v>
          </cell>
        </row>
        <row r="442">
          <cell r="C442">
            <v>3696.3658017561647</v>
          </cell>
          <cell r="D442">
            <v>6970.0194656243129</v>
          </cell>
          <cell r="E442">
            <v>10594.589018123457</v>
          </cell>
          <cell r="F442">
            <v>14555.903377494607</v>
          </cell>
          <cell r="G442">
            <v>18502.318185212498</v>
          </cell>
          <cell r="H442">
            <v>22643.295745903954</v>
          </cell>
          <cell r="I442">
            <v>26854.572476547633</v>
          </cell>
          <cell r="J442">
            <v>31170.718016437408</v>
          </cell>
          <cell r="K442">
            <v>35420.360544628857</v>
          </cell>
          <cell r="L442">
            <v>39727.697178272538</v>
          </cell>
          <cell r="M442">
            <v>43458.552778340949</v>
          </cell>
          <cell r="N442">
            <v>47648.0499479231</v>
          </cell>
        </row>
        <row r="443">
          <cell r="C443">
            <v>0</v>
          </cell>
          <cell r="D443">
            <v>-2200</v>
          </cell>
          <cell r="E443">
            <v>-3600</v>
          </cell>
          <cell r="F443">
            <v>-5300</v>
          </cell>
          <cell r="G443">
            <v>-7050</v>
          </cell>
          <cell r="H443">
            <v>-9000</v>
          </cell>
          <cell r="I443">
            <v>-10950</v>
          </cell>
          <cell r="J443">
            <v>-12850</v>
          </cell>
          <cell r="K443">
            <v>-13600</v>
          </cell>
          <cell r="L443">
            <v>-13750</v>
          </cell>
          <cell r="M443">
            <v>-14500</v>
          </cell>
          <cell r="N443">
            <v>-15250</v>
          </cell>
        </row>
        <row r="444">
          <cell r="C444">
            <v>0</v>
          </cell>
          <cell r="D444">
            <v>0</v>
          </cell>
          <cell r="E444">
            <v>0</v>
          </cell>
          <cell r="F444">
            <v>0</v>
          </cell>
          <cell r="G444">
            <v>0</v>
          </cell>
          <cell r="H444">
            <v>0</v>
          </cell>
          <cell r="I444">
            <v>0</v>
          </cell>
          <cell r="J444">
            <v>0</v>
          </cell>
          <cell r="K444">
            <v>0</v>
          </cell>
          <cell r="L444">
            <v>0</v>
          </cell>
          <cell r="M444">
            <v>0</v>
          </cell>
          <cell r="N444">
            <v>0</v>
          </cell>
        </row>
        <row r="445">
          <cell r="C445">
            <v>-94.21577999583333</v>
          </cell>
          <cell r="D445">
            <v>-188.43155999166666</v>
          </cell>
          <cell r="E445">
            <v>-282.6473399875</v>
          </cell>
          <cell r="F445">
            <v>-376.86311998333332</v>
          </cell>
          <cell r="G445">
            <v>-471.07889997916664</v>
          </cell>
          <cell r="H445">
            <v>-565.29467997499989</v>
          </cell>
          <cell r="I445">
            <v>-659.51045997083327</v>
          </cell>
          <cell r="J445">
            <v>-753.72623996666664</v>
          </cell>
          <cell r="K445">
            <v>-847.9420199624999</v>
          </cell>
          <cell r="L445">
            <v>-942.15779995833327</v>
          </cell>
          <cell r="M445">
            <v>-1036.3735799541666</v>
          </cell>
          <cell r="N445">
            <v>-1130.58935995</v>
          </cell>
        </row>
        <row r="446">
          <cell r="C446">
            <v>0</v>
          </cell>
          <cell r="D446">
            <v>0</v>
          </cell>
          <cell r="E446">
            <v>0</v>
          </cell>
          <cell r="F446">
            <v>0</v>
          </cell>
          <cell r="G446">
            <v>0</v>
          </cell>
          <cell r="H446">
            <v>0</v>
          </cell>
          <cell r="I446">
            <v>0</v>
          </cell>
          <cell r="J446">
            <v>0</v>
          </cell>
          <cell r="K446">
            <v>0</v>
          </cell>
          <cell r="L446">
            <v>0</v>
          </cell>
          <cell r="M446">
            <v>0</v>
          </cell>
          <cell r="N446">
            <v>0</v>
          </cell>
        </row>
        <row r="447">
          <cell r="C447">
            <v>-647.27979200999994</v>
          </cell>
          <cell r="D447">
            <v>-1321.31703131625</v>
          </cell>
          <cell r="E447">
            <v>-2015.6451566568751</v>
          </cell>
          <cell r="F447">
            <v>-2727.8983235334376</v>
          </cell>
          <cell r="G447">
            <v>-3474.1419352818752</v>
          </cell>
          <cell r="H447">
            <v>-4251.972824231485</v>
          </cell>
          <cell r="I447">
            <v>-5044.5870812937901</v>
          </cell>
          <cell r="J447">
            <v>-5836.5794547430087</v>
          </cell>
          <cell r="K447">
            <v>-6625.7936025676181</v>
          </cell>
          <cell r="L447">
            <v>-7417.928167579923</v>
          </cell>
          <cell r="M447">
            <v>-8211.0645261860755</v>
          </cell>
          <cell r="N447">
            <v>-9001.1404215891507</v>
          </cell>
        </row>
        <row r="448">
          <cell r="C448">
            <v>-621.28067758794009</v>
          </cell>
          <cell r="D448">
            <v>-1266.4021061896026</v>
          </cell>
          <cell r="E448">
            <v>-1931.3438755813088</v>
          </cell>
          <cell r="F448">
            <v>-2736.2358421241215</v>
          </cell>
          <cell r="G448">
            <v>-3573.1924061563091</v>
          </cell>
          <cell r="H448">
            <v>-4437.8833290943558</v>
          </cell>
          <cell r="I448">
            <v>-5315.2121664608794</v>
          </cell>
          <cell r="J448">
            <v>-6190.5413447507235</v>
          </cell>
          <cell r="K448">
            <v>-7060.6193520356455</v>
          </cell>
          <cell r="L448">
            <v>-7928.7900958181062</v>
          </cell>
          <cell r="M448">
            <v>-8792.0080368493363</v>
          </cell>
          <cell r="N448">
            <v>-9645.2539125049516</v>
          </cell>
        </row>
        <row r="449">
          <cell r="C449">
            <v>2333.5895521623916</v>
          </cell>
          <cell r="D449">
            <v>1993.8687681267936</v>
          </cell>
          <cell r="E449">
            <v>2764.9526458977734</v>
          </cell>
          <cell r="F449">
            <v>3414.9060918537152</v>
          </cell>
          <cell r="G449">
            <v>3933.9049437951476</v>
          </cell>
          <cell r="H449">
            <v>4388.1449126031121</v>
          </cell>
          <cell r="I449">
            <v>4885.2627688221319</v>
          </cell>
          <cell r="J449">
            <v>5539.8709769770066</v>
          </cell>
          <cell r="K449">
            <v>7286.0055700630919</v>
          </cell>
          <cell r="L449">
            <v>9688.8211149161762</v>
          </cell>
          <cell r="M449">
            <v>10919.106635351371</v>
          </cell>
          <cell r="N449">
            <v>12621.066253878998</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2333.5895521623916</v>
          </cell>
          <cell r="D451">
            <v>1993.8687681267936</v>
          </cell>
          <cell r="E451">
            <v>2764.9526458977734</v>
          </cell>
          <cell r="F451">
            <v>3414.9060918537152</v>
          </cell>
          <cell r="G451">
            <v>3933.9049437951476</v>
          </cell>
          <cell r="H451">
            <v>4388.1449126031121</v>
          </cell>
          <cell r="I451">
            <v>4885.2627688221319</v>
          </cell>
          <cell r="J451">
            <v>5539.8709769770066</v>
          </cell>
          <cell r="K451">
            <v>7286.0055700630919</v>
          </cell>
          <cell r="L451">
            <v>9688.8211149161762</v>
          </cell>
          <cell r="M451">
            <v>10919.106635351371</v>
          </cell>
          <cell r="N451">
            <v>12621.066253878998</v>
          </cell>
        </row>
        <row r="452">
          <cell r="C452">
            <v>0</v>
          </cell>
          <cell r="D452">
            <v>0</v>
          </cell>
          <cell r="E452">
            <v>0</v>
          </cell>
          <cell r="F452">
            <v>0</v>
          </cell>
          <cell r="G452">
            <v>0</v>
          </cell>
          <cell r="H452">
            <v>0</v>
          </cell>
          <cell r="I452">
            <v>0</v>
          </cell>
          <cell r="J452">
            <v>0</v>
          </cell>
          <cell r="K452">
            <v>0</v>
          </cell>
          <cell r="L452">
            <v>0</v>
          </cell>
          <cell r="M452">
            <v>0</v>
          </cell>
          <cell r="N452">
            <v>0</v>
          </cell>
        </row>
        <row r="453">
          <cell r="C453">
            <v>0</v>
          </cell>
          <cell r="D453">
            <v>0</v>
          </cell>
          <cell r="E453">
            <v>0</v>
          </cell>
          <cell r="F453">
            <v>0</v>
          </cell>
          <cell r="G453">
            <v>0</v>
          </cell>
          <cell r="H453">
            <v>0</v>
          </cell>
          <cell r="I453">
            <v>0</v>
          </cell>
          <cell r="J453">
            <v>0</v>
          </cell>
          <cell r="K453">
            <v>0</v>
          </cell>
          <cell r="L453">
            <v>0</v>
          </cell>
          <cell r="M453">
            <v>0</v>
          </cell>
          <cell r="N453">
            <v>0</v>
          </cell>
        </row>
        <row r="454">
          <cell r="C454">
            <v>0</v>
          </cell>
          <cell r="D454">
            <v>0</v>
          </cell>
          <cell r="E454">
            <v>0</v>
          </cell>
          <cell r="F454">
            <v>0</v>
          </cell>
          <cell r="G454">
            <v>0</v>
          </cell>
          <cell r="H454">
            <v>0</v>
          </cell>
          <cell r="I454">
            <v>0</v>
          </cell>
          <cell r="J454">
            <v>0</v>
          </cell>
          <cell r="K454">
            <v>0</v>
          </cell>
          <cell r="L454">
            <v>0</v>
          </cell>
          <cell r="M454">
            <v>0</v>
          </cell>
          <cell r="N454">
            <v>0</v>
          </cell>
        </row>
        <row r="455">
          <cell r="C455">
            <v>0</v>
          </cell>
          <cell r="D455">
            <v>0</v>
          </cell>
          <cell r="E455">
            <v>0</v>
          </cell>
          <cell r="F455">
            <v>0</v>
          </cell>
          <cell r="G455">
            <v>0</v>
          </cell>
          <cell r="H455">
            <v>0</v>
          </cell>
          <cell r="I455">
            <v>0</v>
          </cell>
          <cell r="J455">
            <v>0</v>
          </cell>
          <cell r="K455">
            <v>0</v>
          </cell>
          <cell r="L455">
            <v>0</v>
          </cell>
          <cell r="M455">
            <v>0</v>
          </cell>
          <cell r="N455">
            <v>0</v>
          </cell>
        </row>
        <row r="456">
          <cell r="C456">
            <v>2333.5895521623916</v>
          </cell>
          <cell r="D456">
            <v>1993.8687681267936</v>
          </cell>
          <cell r="E456">
            <v>2764.9526458977734</v>
          </cell>
          <cell r="F456">
            <v>3414.9060918537152</v>
          </cell>
          <cell r="G456">
            <v>3933.9049437951476</v>
          </cell>
          <cell r="H456">
            <v>4388.1449126031121</v>
          </cell>
          <cell r="I456">
            <v>4885.2627688221319</v>
          </cell>
          <cell r="J456">
            <v>5539.8709769770066</v>
          </cell>
          <cell r="K456">
            <v>7286.0055700630919</v>
          </cell>
          <cell r="L456">
            <v>9688.8211149161762</v>
          </cell>
          <cell r="M456">
            <v>10919.106635351371</v>
          </cell>
          <cell r="N456">
            <v>12621.066253878998</v>
          </cell>
        </row>
        <row r="462">
          <cell r="C462">
            <v>0</v>
          </cell>
          <cell r="D462">
            <v>0</v>
          </cell>
          <cell r="E462">
            <v>0</v>
          </cell>
          <cell r="F462">
            <v>0</v>
          </cell>
          <cell r="G462">
            <v>0</v>
          </cell>
          <cell r="H462">
            <v>0</v>
          </cell>
          <cell r="I462">
            <v>0</v>
          </cell>
          <cell r="J462">
            <v>0</v>
          </cell>
          <cell r="K462">
            <v>0</v>
          </cell>
          <cell r="L462">
            <v>0</v>
          </cell>
          <cell r="M462">
            <v>0</v>
          </cell>
          <cell r="N462">
            <v>0</v>
          </cell>
        </row>
        <row r="469">
          <cell r="C469">
            <v>0</v>
          </cell>
          <cell r="D469">
            <v>0</v>
          </cell>
          <cell r="E469">
            <v>0</v>
          </cell>
          <cell r="F469">
            <v>0</v>
          </cell>
          <cell r="G469">
            <v>0</v>
          </cell>
          <cell r="H469">
            <v>0</v>
          </cell>
          <cell r="I469">
            <v>0</v>
          </cell>
          <cell r="J469">
            <v>0</v>
          </cell>
          <cell r="K469">
            <v>0</v>
          </cell>
          <cell r="L469">
            <v>0</v>
          </cell>
          <cell r="M469">
            <v>0</v>
          </cell>
          <cell r="N469">
            <v>0</v>
          </cell>
        </row>
        <row r="470">
          <cell r="C470">
            <v>0</v>
          </cell>
          <cell r="D470">
            <v>0</v>
          </cell>
          <cell r="E470">
            <v>0</v>
          </cell>
          <cell r="F470">
            <v>0</v>
          </cell>
          <cell r="G470">
            <v>0</v>
          </cell>
          <cell r="H470">
            <v>0</v>
          </cell>
          <cell r="I470">
            <v>0</v>
          </cell>
          <cell r="J470">
            <v>0</v>
          </cell>
          <cell r="K470">
            <v>0</v>
          </cell>
          <cell r="L470">
            <v>0</v>
          </cell>
          <cell r="M470">
            <v>0</v>
          </cell>
          <cell r="N470">
            <v>0</v>
          </cell>
        </row>
        <row r="473">
          <cell r="C473">
            <v>1578.5895521623913</v>
          </cell>
          <cell r="D473">
            <v>2683.8687681267929</v>
          </cell>
          <cell r="E473">
            <v>4099.9526458977734</v>
          </cell>
          <cell r="F473">
            <v>5694.9060918537134</v>
          </cell>
          <cell r="G473">
            <v>7208.9049437951471</v>
          </cell>
          <cell r="H473">
            <v>8858.1449126031148</v>
          </cell>
          <cell r="I473">
            <v>10550.262768822133</v>
          </cell>
          <cell r="J473">
            <v>12349.870976977007</v>
          </cell>
          <cell r="K473">
            <v>14091.005570063095</v>
          </cell>
          <cell r="L473">
            <v>15888.82111491618</v>
          </cell>
          <cell r="M473">
            <v>17114.106635351374</v>
          </cell>
          <cell r="N473">
            <v>18811.066253878998</v>
          </cell>
        </row>
        <row r="474">
          <cell r="C474">
            <v>1578.5895521623913</v>
          </cell>
          <cell r="D474">
            <v>2683.8687681267929</v>
          </cell>
          <cell r="E474">
            <v>4099.9526458977734</v>
          </cell>
          <cell r="F474">
            <v>5694.9060918537134</v>
          </cell>
          <cell r="G474">
            <v>7208.9049437951471</v>
          </cell>
          <cell r="H474">
            <v>8858.1449126031148</v>
          </cell>
          <cell r="I474">
            <v>10550.262768822133</v>
          </cell>
          <cell r="J474">
            <v>12349.870976977007</v>
          </cell>
          <cell r="K474">
            <v>14091.005570063095</v>
          </cell>
          <cell r="L474">
            <v>15888.82111491618</v>
          </cell>
          <cell r="M474">
            <v>17114.106635351374</v>
          </cell>
          <cell r="N474">
            <v>18811.066253878998</v>
          </cell>
        </row>
        <row r="480">
          <cell r="C480">
            <v>1578.5895521623913</v>
          </cell>
          <cell r="D480">
            <v>2683.8687681267929</v>
          </cell>
          <cell r="E480">
            <v>4099.9526458977734</v>
          </cell>
          <cell r="F480">
            <v>5694.9060918537134</v>
          </cell>
          <cell r="G480">
            <v>7208.9049437951471</v>
          </cell>
          <cell r="H480">
            <v>8858.1449126031148</v>
          </cell>
          <cell r="I480">
            <v>10550.262768822133</v>
          </cell>
          <cell r="J480">
            <v>12349.870976977007</v>
          </cell>
          <cell r="K480">
            <v>14091.005570063095</v>
          </cell>
          <cell r="L480">
            <v>15888.82111491618</v>
          </cell>
          <cell r="M480">
            <v>17114.106635351374</v>
          </cell>
          <cell r="N480">
            <v>18811.066253878998</v>
          </cell>
        </row>
        <row r="481">
          <cell r="C481">
            <v>-1578.5895521623913</v>
          </cell>
          <cell r="D481">
            <v>-2683.8687681267929</v>
          </cell>
          <cell r="E481">
            <v>-4099.9526458977734</v>
          </cell>
          <cell r="F481">
            <v>-5694.9060918537134</v>
          </cell>
          <cell r="G481">
            <v>-7208.9049437951471</v>
          </cell>
          <cell r="H481">
            <v>-8858.1449126031148</v>
          </cell>
          <cell r="I481">
            <v>-10550.262768822133</v>
          </cell>
          <cell r="J481">
            <v>-12349.870976977007</v>
          </cell>
          <cell r="K481">
            <v>-14091.005570063095</v>
          </cell>
          <cell r="L481">
            <v>-15888.82111491618</v>
          </cell>
          <cell r="M481">
            <v>-17114.106635351374</v>
          </cell>
          <cell r="N481">
            <v>-18811.066253878998</v>
          </cell>
        </row>
        <row r="483">
          <cell r="C483">
            <v>0</v>
          </cell>
          <cell r="D483">
            <v>0</v>
          </cell>
          <cell r="E483">
            <v>0</v>
          </cell>
          <cell r="F483">
            <v>0</v>
          </cell>
          <cell r="G483">
            <v>0</v>
          </cell>
          <cell r="H483">
            <v>0</v>
          </cell>
          <cell r="I483">
            <v>0</v>
          </cell>
          <cell r="J483">
            <v>0</v>
          </cell>
          <cell r="K483">
            <v>0</v>
          </cell>
          <cell r="L483">
            <v>0</v>
          </cell>
          <cell r="M483">
            <v>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0</v>
          </cell>
          <cell r="K485">
            <v>0</v>
          </cell>
          <cell r="L485">
            <v>0</v>
          </cell>
          <cell r="M485">
            <v>0</v>
          </cell>
          <cell r="N485">
            <v>0</v>
          </cell>
        </row>
        <row r="488">
          <cell r="C488" t="str">
            <v>(only entry in Actual)</v>
          </cell>
        </row>
        <row r="489">
          <cell r="C489" t="str">
            <v>(only entry in Actual)</v>
          </cell>
        </row>
        <row r="490">
          <cell r="C490" t="str">
            <v>(only entry in Actual)</v>
          </cell>
        </row>
        <row r="491">
          <cell r="C491" t="str">
            <v>(only entry in Actual)</v>
          </cell>
        </row>
        <row r="494">
          <cell r="C494">
            <v>4.3661000000000003</v>
          </cell>
          <cell r="D494">
            <v>4.3661000000000003</v>
          </cell>
          <cell r="E494">
            <v>4.3661000000000003</v>
          </cell>
          <cell r="F494">
            <v>4.3661000000000003</v>
          </cell>
          <cell r="G494">
            <v>4.3661000000000003</v>
          </cell>
          <cell r="H494">
            <v>4.3661000000000003</v>
          </cell>
          <cell r="I494">
            <v>4.3661000000000003</v>
          </cell>
          <cell r="J494">
            <v>4.3661000000000003</v>
          </cell>
          <cell r="K494">
            <v>4.3661000000000003</v>
          </cell>
          <cell r="L494">
            <v>4.3661000000000012</v>
          </cell>
          <cell r="M494">
            <v>4.3661000000000012</v>
          </cell>
          <cell r="N494">
            <v>4.3661000000000012</v>
          </cell>
        </row>
        <row r="495">
          <cell r="C495">
            <v>4.3661000000000003</v>
          </cell>
          <cell r="D495">
            <v>4.3661000000000003</v>
          </cell>
          <cell r="E495">
            <v>4.3661000000000003</v>
          </cell>
          <cell r="F495">
            <v>4.3661000000000003</v>
          </cell>
          <cell r="G495">
            <v>4.3661000000000003</v>
          </cell>
          <cell r="H495">
            <v>4.3661000000000003</v>
          </cell>
          <cell r="I495">
            <v>4.3661000000000003</v>
          </cell>
          <cell r="J495">
            <v>4.3661000000000003</v>
          </cell>
          <cell r="K495">
            <v>4.3661000000000003</v>
          </cell>
          <cell r="L495">
            <v>4.3661000000000003</v>
          </cell>
          <cell r="M495">
            <v>4.3661000000000003</v>
          </cell>
          <cell r="N495">
            <v>4.3661000000000003</v>
          </cell>
        </row>
        <row r="496">
          <cell r="C496">
            <v>8.1999999999999993</v>
          </cell>
          <cell r="D496">
            <v>8.1999999999999993</v>
          </cell>
          <cell r="E496">
            <v>8.1999999999999993</v>
          </cell>
          <cell r="F496">
            <v>8.1999999999999993</v>
          </cell>
          <cell r="G496">
            <v>8.1999999999999993</v>
          </cell>
          <cell r="H496">
            <v>8.2000000000000011</v>
          </cell>
          <cell r="I496">
            <v>8.2000000000000011</v>
          </cell>
          <cell r="J496">
            <v>8.2000000000000011</v>
          </cell>
          <cell r="K496">
            <v>8.2000000000000011</v>
          </cell>
          <cell r="L496">
            <v>8.2000000000000011</v>
          </cell>
          <cell r="M496">
            <v>8.2000000000000011</v>
          </cell>
          <cell r="N496">
            <v>8.2000000000000011</v>
          </cell>
        </row>
        <row r="497">
          <cell r="C497">
            <v>8.1999999999999993</v>
          </cell>
          <cell r="D497">
            <v>8.1999999999999993</v>
          </cell>
          <cell r="E497">
            <v>8.1999999999999993</v>
          </cell>
          <cell r="F497">
            <v>8.1999999999999993</v>
          </cell>
          <cell r="G497">
            <v>8.1999999999999993</v>
          </cell>
          <cell r="H497">
            <v>8.1999999999999993</v>
          </cell>
          <cell r="I497">
            <v>8.1999999999999993</v>
          </cell>
          <cell r="J497">
            <v>8.1999999999999993</v>
          </cell>
          <cell r="K497">
            <v>8.1999999999999993</v>
          </cell>
          <cell r="L497">
            <v>8.1999999999999993</v>
          </cell>
          <cell r="M497">
            <v>8.1999999999999993</v>
          </cell>
          <cell r="N497">
            <v>8.1999999999999993</v>
          </cell>
        </row>
        <row r="502">
          <cell r="C502">
            <v>0</v>
          </cell>
          <cell r="D502">
            <v>0</v>
          </cell>
          <cell r="E502">
            <v>0</v>
          </cell>
          <cell r="F502">
            <v>0</v>
          </cell>
          <cell r="G502">
            <v>0</v>
          </cell>
          <cell r="H502">
            <v>0</v>
          </cell>
          <cell r="I502">
            <v>0</v>
          </cell>
          <cell r="J502">
            <v>0</v>
          </cell>
          <cell r="K502">
            <v>0</v>
          </cell>
          <cell r="L502">
            <v>0</v>
          </cell>
          <cell r="M502">
            <v>0</v>
          </cell>
          <cell r="N502">
            <v>0</v>
          </cell>
        </row>
        <row r="503">
          <cell r="C503">
            <v>0</v>
          </cell>
          <cell r="D503">
            <v>0</v>
          </cell>
          <cell r="E503">
            <v>0</v>
          </cell>
          <cell r="F503">
            <v>0</v>
          </cell>
          <cell r="G503">
            <v>0</v>
          </cell>
          <cell r="H503">
            <v>0</v>
          </cell>
          <cell r="I503">
            <v>0</v>
          </cell>
          <cell r="J503">
            <v>0</v>
          </cell>
          <cell r="K503">
            <v>0</v>
          </cell>
          <cell r="L503">
            <v>0</v>
          </cell>
          <cell r="M503">
            <v>0</v>
          </cell>
          <cell r="N503">
            <v>0</v>
          </cell>
        </row>
        <row r="504">
          <cell r="C504">
            <v>0</v>
          </cell>
          <cell r="D504">
            <v>0</v>
          </cell>
          <cell r="E504">
            <v>0</v>
          </cell>
          <cell r="F504">
            <v>0</v>
          </cell>
          <cell r="G504">
            <v>0</v>
          </cell>
          <cell r="H504">
            <v>0</v>
          </cell>
          <cell r="I504">
            <v>0</v>
          </cell>
          <cell r="J504">
            <v>0</v>
          </cell>
          <cell r="K504">
            <v>0</v>
          </cell>
          <cell r="L504">
            <v>0</v>
          </cell>
          <cell r="M504">
            <v>0</v>
          </cell>
          <cell r="N504">
            <v>0</v>
          </cell>
        </row>
        <row r="505">
          <cell r="C505">
            <v>0</v>
          </cell>
          <cell r="D505">
            <v>0</v>
          </cell>
          <cell r="E505">
            <v>0</v>
          </cell>
          <cell r="F505">
            <v>0</v>
          </cell>
          <cell r="G505">
            <v>0</v>
          </cell>
          <cell r="H505">
            <v>0</v>
          </cell>
          <cell r="I505">
            <v>0</v>
          </cell>
          <cell r="J505">
            <v>0</v>
          </cell>
          <cell r="K505">
            <v>0</v>
          </cell>
          <cell r="L505">
            <v>0</v>
          </cell>
          <cell r="M505">
            <v>0</v>
          </cell>
          <cell r="N505">
            <v>0</v>
          </cell>
        </row>
        <row r="506">
          <cell r="C506">
            <v>0</v>
          </cell>
          <cell r="D506">
            <v>0</v>
          </cell>
          <cell r="E506">
            <v>0</v>
          </cell>
          <cell r="F506">
            <v>0</v>
          </cell>
          <cell r="G506">
            <v>0</v>
          </cell>
          <cell r="H506">
            <v>0</v>
          </cell>
          <cell r="I506">
            <v>0</v>
          </cell>
          <cell r="J506">
            <v>0</v>
          </cell>
          <cell r="K506">
            <v>0</v>
          </cell>
          <cell r="L506">
            <v>0</v>
          </cell>
          <cell r="M506">
            <v>0</v>
          </cell>
          <cell r="N506">
            <v>0</v>
          </cell>
        </row>
        <row r="507">
          <cell r="C507">
            <v>0</v>
          </cell>
          <cell r="D507">
            <v>0</v>
          </cell>
          <cell r="E507">
            <v>0</v>
          </cell>
          <cell r="F507">
            <v>0</v>
          </cell>
          <cell r="G507">
            <v>0</v>
          </cell>
          <cell r="H507">
            <v>0</v>
          </cell>
          <cell r="I507">
            <v>0</v>
          </cell>
          <cell r="J507">
            <v>0</v>
          </cell>
          <cell r="K507">
            <v>0</v>
          </cell>
          <cell r="L507">
            <v>0</v>
          </cell>
          <cell r="M507">
            <v>0</v>
          </cell>
          <cell r="N507">
            <v>0</v>
          </cell>
        </row>
        <row r="508">
          <cell r="C508">
            <v>0</v>
          </cell>
          <cell r="D508">
            <v>0</v>
          </cell>
          <cell r="E508">
            <v>0</v>
          </cell>
          <cell r="F508">
            <v>0</v>
          </cell>
          <cell r="G508">
            <v>0</v>
          </cell>
          <cell r="H508">
            <v>0</v>
          </cell>
          <cell r="I508">
            <v>0</v>
          </cell>
          <cell r="J508">
            <v>0</v>
          </cell>
          <cell r="K508">
            <v>0</v>
          </cell>
          <cell r="L508">
            <v>0</v>
          </cell>
          <cell r="M508">
            <v>0</v>
          </cell>
          <cell r="N508">
            <v>0</v>
          </cell>
        </row>
        <row r="511">
          <cell r="C511">
            <v>0</v>
          </cell>
          <cell r="D511">
            <v>0</v>
          </cell>
          <cell r="E511">
            <v>0</v>
          </cell>
          <cell r="F511">
            <v>0</v>
          </cell>
          <cell r="G511">
            <v>0</v>
          </cell>
          <cell r="H511">
            <v>0</v>
          </cell>
          <cell r="I511">
            <v>0</v>
          </cell>
          <cell r="J511">
            <v>0</v>
          </cell>
          <cell r="K511">
            <v>0</v>
          </cell>
          <cell r="L511">
            <v>0</v>
          </cell>
          <cell r="M511">
            <v>0</v>
          </cell>
          <cell r="N511">
            <v>0</v>
          </cell>
        </row>
        <row r="512">
          <cell r="C512">
            <v>0</v>
          </cell>
          <cell r="D512">
            <v>0</v>
          </cell>
          <cell r="E512">
            <v>0</v>
          </cell>
          <cell r="F512">
            <v>0</v>
          </cell>
          <cell r="G512">
            <v>0</v>
          </cell>
          <cell r="H512">
            <v>0</v>
          </cell>
          <cell r="I512">
            <v>0</v>
          </cell>
          <cell r="J512">
            <v>0</v>
          </cell>
          <cell r="K512">
            <v>0</v>
          </cell>
          <cell r="L512">
            <v>0</v>
          </cell>
          <cell r="M512">
            <v>0</v>
          </cell>
          <cell r="N512">
            <v>0</v>
          </cell>
        </row>
        <row r="513">
          <cell r="C513">
            <v>0</v>
          </cell>
          <cell r="D513">
            <v>0</v>
          </cell>
          <cell r="E513">
            <v>0</v>
          </cell>
          <cell r="F513">
            <v>0</v>
          </cell>
          <cell r="G513">
            <v>0</v>
          </cell>
          <cell r="H513">
            <v>0</v>
          </cell>
          <cell r="I513">
            <v>0</v>
          </cell>
          <cell r="J513">
            <v>0</v>
          </cell>
          <cell r="K513">
            <v>0</v>
          </cell>
          <cell r="L513">
            <v>0</v>
          </cell>
          <cell r="M513">
            <v>0</v>
          </cell>
          <cell r="N513">
            <v>0</v>
          </cell>
        </row>
        <row r="514">
          <cell r="C514">
            <v>0</v>
          </cell>
          <cell r="D514">
            <v>0</v>
          </cell>
          <cell r="E514">
            <v>0</v>
          </cell>
          <cell r="F514">
            <v>0</v>
          </cell>
          <cell r="G514">
            <v>0</v>
          </cell>
          <cell r="H514">
            <v>0</v>
          </cell>
          <cell r="I514">
            <v>0</v>
          </cell>
          <cell r="J514">
            <v>0</v>
          </cell>
          <cell r="K514">
            <v>0</v>
          </cell>
          <cell r="L514">
            <v>0</v>
          </cell>
          <cell r="M514">
            <v>0</v>
          </cell>
          <cell r="N514">
            <v>0</v>
          </cell>
        </row>
        <row r="515">
          <cell r="C515">
            <v>0</v>
          </cell>
          <cell r="D515">
            <v>0</v>
          </cell>
          <cell r="E515">
            <v>0</v>
          </cell>
          <cell r="F515">
            <v>0</v>
          </cell>
          <cell r="G515">
            <v>0</v>
          </cell>
          <cell r="H515">
            <v>0</v>
          </cell>
          <cell r="I515">
            <v>0</v>
          </cell>
          <cell r="J515">
            <v>0</v>
          </cell>
          <cell r="K515">
            <v>0</v>
          </cell>
          <cell r="L515">
            <v>0</v>
          </cell>
          <cell r="M515">
            <v>0</v>
          </cell>
          <cell r="N515">
            <v>0</v>
          </cell>
        </row>
        <row r="516">
          <cell r="C516">
            <v>0</v>
          </cell>
          <cell r="D516">
            <v>0</v>
          </cell>
          <cell r="E516">
            <v>0</v>
          </cell>
          <cell r="F516">
            <v>0</v>
          </cell>
          <cell r="G516">
            <v>0</v>
          </cell>
          <cell r="H516">
            <v>0</v>
          </cell>
          <cell r="I516">
            <v>0</v>
          </cell>
          <cell r="J516">
            <v>0</v>
          </cell>
          <cell r="K516">
            <v>0</v>
          </cell>
          <cell r="L516">
            <v>0</v>
          </cell>
          <cell r="M516">
            <v>0</v>
          </cell>
          <cell r="N516">
            <v>0</v>
          </cell>
        </row>
        <row r="517">
          <cell r="C517">
            <v>0</v>
          </cell>
          <cell r="D517">
            <v>0</v>
          </cell>
          <cell r="E517">
            <v>0</v>
          </cell>
          <cell r="F517">
            <v>0</v>
          </cell>
          <cell r="G517">
            <v>0</v>
          </cell>
          <cell r="H517">
            <v>0</v>
          </cell>
          <cell r="I517">
            <v>0</v>
          </cell>
          <cell r="J517">
            <v>0</v>
          </cell>
          <cell r="K517">
            <v>0</v>
          </cell>
          <cell r="L517">
            <v>0</v>
          </cell>
          <cell r="M517">
            <v>0</v>
          </cell>
          <cell r="N517">
            <v>0</v>
          </cell>
        </row>
        <row r="520">
          <cell r="C520">
            <v>0</v>
          </cell>
          <cell r="D520">
            <v>0</v>
          </cell>
          <cell r="E520">
            <v>0</v>
          </cell>
          <cell r="F520">
            <v>0</v>
          </cell>
          <cell r="G520">
            <v>0</v>
          </cell>
          <cell r="H520">
            <v>0</v>
          </cell>
          <cell r="I520">
            <v>0</v>
          </cell>
          <cell r="J520">
            <v>0</v>
          </cell>
          <cell r="K520">
            <v>0</v>
          </cell>
          <cell r="L520">
            <v>0</v>
          </cell>
          <cell r="M520">
            <v>0</v>
          </cell>
          <cell r="N520">
            <v>0</v>
          </cell>
        </row>
        <row r="521">
          <cell r="C521">
            <v>0</v>
          </cell>
          <cell r="D521">
            <v>0</v>
          </cell>
          <cell r="E521">
            <v>0</v>
          </cell>
          <cell r="F521">
            <v>0</v>
          </cell>
          <cell r="G521">
            <v>0</v>
          </cell>
          <cell r="H521">
            <v>0</v>
          </cell>
          <cell r="I521">
            <v>0</v>
          </cell>
          <cell r="J521">
            <v>0</v>
          </cell>
          <cell r="K521">
            <v>0</v>
          </cell>
          <cell r="L521">
            <v>0</v>
          </cell>
          <cell r="M521">
            <v>0</v>
          </cell>
          <cell r="N521">
            <v>0</v>
          </cell>
        </row>
        <row r="522">
          <cell r="C522">
            <v>0</v>
          </cell>
          <cell r="D522">
            <v>0</v>
          </cell>
          <cell r="E522">
            <v>0</v>
          </cell>
          <cell r="F522">
            <v>0</v>
          </cell>
          <cell r="G522">
            <v>0</v>
          </cell>
          <cell r="H522">
            <v>0</v>
          </cell>
          <cell r="I522">
            <v>0</v>
          </cell>
          <cell r="J522">
            <v>0</v>
          </cell>
          <cell r="K522">
            <v>0</v>
          </cell>
          <cell r="L522">
            <v>0</v>
          </cell>
          <cell r="M522">
            <v>0</v>
          </cell>
          <cell r="N522">
            <v>0</v>
          </cell>
        </row>
        <row r="523">
          <cell r="C523">
            <v>0</v>
          </cell>
          <cell r="D523">
            <v>0</v>
          </cell>
          <cell r="E523">
            <v>0</v>
          </cell>
          <cell r="F523">
            <v>0</v>
          </cell>
          <cell r="G523">
            <v>0</v>
          </cell>
          <cell r="H523">
            <v>0</v>
          </cell>
          <cell r="I523">
            <v>0</v>
          </cell>
          <cell r="J523">
            <v>0</v>
          </cell>
          <cell r="K523">
            <v>0</v>
          </cell>
          <cell r="L523">
            <v>0</v>
          </cell>
          <cell r="M523">
            <v>0</v>
          </cell>
          <cell r="N523">
            <v>0</v>
          </cell>
        </row>
        <row r="524">
          <cell r="C524">
            <v>0</v>
          </cell>
          <cell r="D524">
            <v>0</v>
          </cell>
          <cell r="E524">
            <v>0</v>
          </cell>
          <cell r="F524">
            <v>0</v>
          </cell>
          <cell r="G524">
            <v>0</v>
          </cell>
          <cell r="H524">
            <v>0</v>
          </cell>
          <cell r="I524">
            <v>0</v>
          </cell>
          <cell r="J524">
            <v>0</v>
          </cell>
          <cell r="K524">
            <v>0</v>
          </cell>
          <cell r="L524">
            <v>0</v>
          </cell>
          <cell r="M524">
            <v>0</v>
          </cell>
          <cell r="N524">
            <v>0</v>
          </cell>
        </row>
        <row r="525">
          <cell r="C525">
            <v>0</v>
          </cell>
          <cell r="D525">
            <v>0</v>
          </cell>
          <cell r="E525">
            <v>0</v>
          </cell>
          <cell r="F525">
            <v>0</v>
          </cell>
          <cell r="G525">
            <v>0</v>
          </cell>
          <cell r="H525">
            <v>0</v>
          </cell>
          <cell r="I525">
            <v>0</v>
          </cell>
          <cell r="J525">
            <v>0</v>
          </cell>
          <cell r="K525">
            <v>0</v>
          </cell>
          <cell r="L525">
            <v>0</v>
          </cell>
          <cell r="M525">
            <v>0</v>
          </cell>
          <cell r="N525">
            <v>0</v>
          </cell>
        </row>
        <row r="526">
          <cell r="C526">
            <v>0</v>
          </cell>
          <cell r="D526">
            <v>0</v>
          </cell>
          <cell r="E526">
            <v>0</v>
          </cell>
          <cell r="F526">
            <v>0</v>
          </cell>
          <cell r="G526">
            <v>0</v>
          </cell>
          <cell r="H526">
            <v>0</v>
          </cell>
          <cell r="I526">
            <v>0</v>
          </cell>
          <cell r="J526">
            <v>0</v>
          </cell>
          <cell r="K526">
            <v>0</v>
          </cell>
          <cell r="L526">
            <v>0</v>
          </cell>
          <cell r="M526">
            <v>0</v>
          </cell>
          <cell r="N526">
            <v>0</v>
          </cell>
        </row>
        <row r="529">
          <cell r="C529">
            <v>0</v>
          </cell>
          <cell r="D529">
            <v>0</v>
          </cell>
          <cell r="E529">
            <v>0</v>
          </cell>
          <cell r="F529">
            <v>0</v>
          </cell>
          <cell r="G529">
            <v>0</v>
          </cell>
          <cell r="H529">
            <v>0</v>
          </cell>
          <cell r="I529">
            <v>0</v>
          </cell>
          <cell r="J529">
            <v>0</v>
          </cell>
          <cell r="K529">
            <v>0</v>
          </cell>
          <cell r="L529">
            <v>0</v>
          </cell>
          <cell r="M529">
            <v>0</v>
          </cell>
          <cell r="N529">
            <v>0</v>
          </cell>
        </row>
        <row r="530">
          <cell r="C530">
            <v>0</v>
          </cell>
          <cell r="D530">
            <v>0</v>
          </cell>
          <cell r="E530">
            <v>0</v>
          </cell>
          <cell r="F530">
            <v>0</v>
          </cell>
          <cell r="G530">
            <v>0</v>
          </cell>
          <cell r="H530">
            <v>0</v>
          </cell>
          <cell r="I530">
            <v>0</v>
          </cell>
          <cell r="J530">
            <v>0</v>
          </cell>
          <cell r="K530">
            <v>0</v>
          </cell>
          <cell r="L530">
            <v>0</v>
          </cell>
          <cell r="M530">
            <v>0</v>
          </cell>
          <cell r="N530">
            <v>0</v>
          </cell>
        </row>
        <row r="531">
          <cell r="C531">
            <v>0</v>
          </cell>
          <cell r="D531">
            <v>0</v>
          </cell>
          <cell r="E531">
            <v>0</v>
          </cell>
          <cell r="F531">
            <v>0</v>
          </cell>
          <cell r="G531">
            <v>0</v>
          </cell>
          <cell r="H531">
            <v>0</v>
          </cell>
          <cell r="I531">
            <v>0</v>
          </cell>
          <cell r="J531">
            <v>0</v>
          </cell>
          <cell r="K531">
            <v>0</v>
          </cell>
          <cell r="L531">
            <v>0</v>
          </cell>
          <cell r="M531">
            <v>0</v>
          </cell>
          <cell r="N531">
            <v>0</v>
          </cell>
        </row>
        <row r="532">
          <cell r="C532">
            <v>0</v>
          </cell>
          <cell r="D532">
            <v>0</v>
          </cell>
          <cell r="E532">
            <v>0</v>
          </cell>
          <cell r="F532">
            <v>0</v>
          </cell>
          <cell r="G532">
            <v>0</v>
          </cell>
          <cell r="H532">
            <v>0</v>
          </cell>
          <cell r="I532">
            <v>0</v>
          </cell>
          <cell r="J532">
            <v>0</v>
          </cell>
          <cell r="K532">
            <v>0</v>
          </cell>
          <cell r="L532">
            <v>0</v>
          </cell>
          <cell r="M532">
            <v>0</v>
          </cell>
          <cell r="N532">
            <v>0</v>
          </cell>
        </row>
        <row r="533">
          <cell r="C533">
            <v>0</v>
          </cell>
          <cell r="D533">
            <v>0</v>
          </cell>
          <cell r="E533">
            <v>0</v>
          </cell>
          <cell r="F533">
            <v>0</v>
          </cell>
          <cell r="G533">
            <v>0</v>
          </cell>
          <cell r="H533">
            <v>0</v>
          </cell>
          <cell r="I533">
            <v>0</v>
          </cell>
          <cell r="J533">
            <v>0</v>
          </cell>
          <cell r="K533">
            <v>0</v>
          </cell>
          <cell r="L533">
            <v>0</v>
          </cell>
          <cell r="M533">
            <v>0</v>
          </cell>
          <cell r="N533">
            <v>0</v>
          </cell>
        </row>
        <row r="534">
          <cell r="C534">
            <v>0</v>
          </cell>
          <cell r="D534">
            <v>0</v>
          </cell>
          <cell r="E534">
            <v>0</v>
          </cell>
          <cell r="F534">
            <v>0</v>
          </cell>
          <cell r="G534">
            <v>0</v>
          </cell>
          <cell r="H534">
            <v>0</v>
          </cell>
          <cell r="I534">
            <v>0</v>
          </cell>
          <cell r="J534">
            <v>0</v>
          </cell>
          <cell r="K534">
            <v>0</v>
          </cell>
          <cell r="L534">
            <v>0</v>
          </cell>
          <cell r="M534">
            <v>0</v>
          </cell>
          <cell r="N534">
            <v>0</v>
          </cell>
        </row>
        <row r="535">
          <cell r="C535">
            <v>0</v>
          </cell>
          <cell r="D535">
            <v>0</v>
          </cell>
          <cell r="E535">
            <v>0</v>
          </cell>
          <cell r="F535">
            <v>0</v>
          </cell>
          <cell r="G535">
            <v>0</v>
          </cell>
          <cell r="H535">
            <v>0</v>
          </cell>
          <cell r="I535">
            <v>0</v>
          </cell>
          <cell r="J535">
            <v>0</v>
          </cell>
          <cell r="K535">
            <v>0</v>
          </cell>
          <cell r="L535">
            <v>0</v>
          </cell>
          <cell r="M535">
            <v>0</v>
          </cell>
          <cell r="N535">
            <v>0</v>
          </cell>
        </row>
        <row r="538">
          <cell r="C538">
            <v>0</v>
          </cell>
          <cell r="D538">
            <v>0</v>
          </cell>
          <cell r="E538">
            <v>0</v>
          </cell>
          <cell r="F538">
            <v>0</v>
          </cell>
          <cell r="G538">
            <v>0</v>
          </cell>
          <cell r="H538">
            <v>0</v>
          </cell>
          <cell r="I538">
            <v>0</v>
          </cell>
          <cell r="J538">
            <v>0</v>
          </cell>
          <cell r="K538">
            <v>0</v>
          </cell>
          <cell r="L538">
            <v>0</v>
          </cell>
          <cell r="M538">
            <v>0</v>
          </cell>
          <cell r="N538">
            <v>0</v>
          </cell>
        </row>
        <row r="539">
          <cell r="C539">
            <v>0</v>
          </cell>
          <cell r="D539">
            <v>0</v>
          </cell>
          <cell r="E539">
            <v>0</v>
          </cell>
          <cell r="F539">
            <v>0</v>
          </cell>
          <cell r="G539">
            <v>0</v>
          </cell>
          <cell r="H539">
            <v>0</v>
          </cell>
          <cell r="I539">
            <v>0</v>
          </cell>
          <cell r="J539">
            <v>0</v>
          </cell>
          <cell r="K539">
            <v>0</v>
          </cell>
          <cell r="L539">
            <v>0</v>
          </cell>
          <cell r="M539">
            <v>0</v>
          </cell>
          <cell r="N539">
            <v>0</v>
          </cell>
        </row>
        <row r="540">
          <cell r="C540">
            <v>0</v>
          </cell>
          <cell r="D540">
            <v>0</v>
          </cell>
          <cell r="E540">
            <v>0</v>
          </cell>
          <cell r="F540">
            <v>0</v>
          </cell>
          <cell r="G540">
            <v>0</v>
          </cell>
          <cell r="H540">
            <v>0</v>
          </cell>
          <cell r="I540">
            <v>0</v>
          </cell>
          <cell r="J540">
            <v>0</v>
          </cell>
          <cell r="K540">
            <v>0</v>
          </cell>
          <cell r="L540">
            <v>0</v>
          </cell>
          <cell r="M540">
            <v>0</v>
          </cell>
          <cell r="N540">
            <v>0</v>
          </cell>
        </row>
        <row r="541">
          <cell r="C541">
            <v>0</v>
          </cell>
          <cell r="D541">
            <v>0</v>
          </cell>
          <cell r="E541">
            <v>0</v>
          </cell>
          <cell r="F541">
            <v>0</v>
          </cell>
          <cell r="G541">
            <v>0</v>
          </cell>
          <cell r="H541">
            <v>0</v>
          </cell>
          <cell r="I541">
            <v>0</v>
          </cell>
          <cell r="J541">
            <v>0</v>
          </cell>
          <cell r="K541">
            <v>0</v>
          </cell>
          <cell r="L541">
            <v>0</v>
          </cell>
          <cell r="M541">
            <v>0</v>
          </cell>
          <cell r="N541">
            <v>0</v>
          </cell>
        </row>
        <row r="542">
          <cell r="C542">
            <v>0</v>
          </cell>
          <cell r="D542">
            <v>0</v>
          </cell>
          <cell r="E542">
            <v>0</v>
          </cell>
          <cell r="F542">
            <v>0</v>
          </cell>
          <cell r="G542">
            <v>0</v>
          </cell>
          <cell r="H542">
            <v>0</v>
          </cell>
          <cell r="I542">
            <v>0</v>
          </cell>
          <cell r="J542">
            <v>0</v>
          </cell>
          <cell r="K542">
            <v>0</v>
          </cell>
          <cell r="L542">
            <v>0</v>
          </cell>
          <cell r="M542">
            <v>0</v>
          </cell>
          <cell r="N542">
            <v>0</v>
          </cell>
        </row>
        <row r="543">
          <cell r="C543">
            <v>0</v>
          </cell>
          <cell r="D543">
            <v>0</v>
          </cell>
          <cell r="E543">
            <v>0</v>
          </cell>
          <cell r="F543">
            <v>0</v>
          </cell>
          <cell r="G543">
            <v>0</v>
          </cell>
          <cell r="H543">
            <v>0</v>
          </cell>
          <cell r="I543">
            <v>0</v>
          </cell>
          <cell r="J543">
            <v>0</v>
          </cell>
          <cell r="K543">
            <v>0</v>
          </cell>
          <cell r="L543">
            <v>0</v>
          </cell>
          <cell r="M543">
            <v>0</v>
          </cell>
          <cell r="N543">
            <v>0</v>
          </cell>
        </row>
        <row r="544">
          <cell r="C544">
            <v>0</v>
          </cell>
          <cell r="D544">
            <v>0</v>
          </cell>
          <cell r="E544">
            <v>0</v>
          </cell>
          <cell r="F544">
            <v>0</v>
          </cell>
          <cell r="G544">
            <v>0</v>
          </cell>
          <cell r="H544">
            <v>0</v>
          </cell>
          <cell r="I544">
            <v>0</v>
          </cell>
          <cell r="J544">
            <v>0</v>
          </cell>
          <cell r="K544">
            <v>0</v>
          </cell>
          <cell r="L544">
            <v>0</v>
          </cell>
          <cell r="M544">
            <v>0</v>
          </cell>
          <cell r="N544">
            <v>0</v>
          </cell>
        </row>
        <row r="547">
          <cell r="C547">
            <v>0</v>
          </cell>
          <cell r="D547">
            <v>151</v>
          </cell>
          <cell r="E547">
            <v>190</v>
          </cell>
          <cell r="F547">
            <v>999</v>
          </cell>
          <cell r="G547">
            <v>2606</v>
          </cell>
          <cell r="H547">
            <v>3029</v>
          </cell>
          <cell r="I547">
            <v>2904</v>
          </cell>
          <cell r="J547">
            <v>4079</v>
          </cell>
          <cell r="K547">
            <v>4055</v>
          </cell>
          <cell r="L547">
            <v>5202</v>
          </cell>
          <cell r="M547">
            <v>5090</v>
          </cell>
          <cell r="N547">
            <v>6066</v>
          </cell>
        </row>
        <row r="548">
          <cell r="C548">
            <v>35255</v>
          </cell>
          <cell r="D548">
            <v>36803.5</v>
          </cell>
          <cell r="E548">
            <v>38616.5</v>
          </cell>
          <cell r="F548">
            <v>40347.5</v>
          </cell>
          <cell r="G548">
            <v>41219.5</v>
          </cell>
          <cell r="H548">
            <v>42536</v>
          </cell>
          <cell r="I548">
            <v>45318</v>
          </cell>
          <cell r="J548">
            <v>47157</v>
          </cell>
          <cell r="K548">
            <v>48900</v>
          </cell>
          <cell r="L548">
            <v>51332</v>
          </cell>
          <cell r="M548">
            <v>53295.5</v>
          </cell>
          <cell r="N548">
            <v>55578</v>
          </cell>
        </row>
        <row r="549">
          <cell r="C549">
            <v>35255</v>
          </cell>
          <cell r="D549">
            <v>36029.25</v>
          </cell>
          <cell r="E549">
            <v>36891.666666666664</v>
          </cell>
          <cell r="F549">
            <v>37755.625</v>
          </cell>
          <cell r="G549">
            <v>38448.400000000001</v>
          </cell>
          <cell r="H549">
            <v>39129.666666666664</v>
          </cell>
          <cell r="I549">
            <v>40013.714285714283</v>
          </cell>
          <cell r="J549">
            <v>40906.625</v>
          </cell>
          <cell r="K549">
            <v>41794.777777777781</v>
          </cell>
          <cell r="L549">
            <v>42748.5</v>
          </cell>
          <cell r="M549">
            <v>43707.318181818184</v>
          </cell>
          <cell r="N549">
            <v>44696.541666666664</v>
          </cell>
        </row>
      </sheetData>
      <sheetData sheetId="8" refreshError="1">
        <row r="1">
          <cell r="C1">
            <v>1</v>
          </cell>
          <cell r="D1">
            <v>2</v>
          </cell>
          <cell r="E1">
            <v>3</v>
          </cell>
          <cell r="F1">
            <v>4</v>
          </cell>
          <cell r="G1">
            <v>5</v>
          </cell>
          <cell r="H1">
            <v>6</v>
          </cell>
          <cell r="I1">
            <v>7</v>
          </cell>
          <cell r="J1">
            <v>8</v>
          </cell>
          <cell r="K1">
            <v>9</v>
          </cell>
          <cell r="L1">
            <v>10</v>
          </cell>
          <cell r="M1">
            <v>11</v>
          </cell>
          <cell r="N1">
            <v>12</v>
          </cell>
        </row>
        <row r="2">
          <cell r="C2" t="str">
            <v>---------------------------------------------------------- FORECAST 2000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5">
          <cell r="C5">
            <v>72128.974310594334</v>
          </cell>
          <cell r="D5">
            <v>72128.974310594334</v>
          </cell>
          <cell r="E5">
            <v>72128.974310594334</v>
          </cell>
          <cell r="F5">
            <v>72128.974310594334</v>
          </cell>
          <cell r="G5">
            <v>72128.974310594334</v>
          </cell>
          <cell r="H5">
            <v>72128.974310594334</v>
          </cell>
          <cell r="I5">
            <v>65966</v>
          </cell>
          <cell r="J5">
            <v>65967</v>
          </cell>
          <cell r="K5">
            <v>65966</v>
          </cell>
          <cell r="L5">
            <v>65966</v>
          </cell>
          <cell r="M5">
            <v>65967</v>
          </cell>
        </row>
        <row r="6">
          <cell r="C6">
            <v>0.85553598710373591</v>
          </cell>
          <cell r="D6">
            <v>0.85553598710373591</v>
          </cell>
          <cell r="E6">
            <v>0.85553598710373591</v>
          </cell>
          <cell r="F6">
            <v>0.85553598710373591</v>
          </cell>
          <cell r="G6">
            <v>0.85553598710373591</v>
          </cell>
          <cell r="H6">
            <v>0.85553598710373591</v>
          </cell>
          <cell r="I6">
            <v>0.76</v>
          </cell>
          <cell r="J6">
            <v>0.76</v>
          </cell>
          <cell r="K6">
            <v>0.73</v>
          </cell>
          <cell r="L6">
            <v>0.73</v>
          </cell>
          <cell r="M6">
            <v>1.73</v>
          </cell>
        </row>
        <row r="7">
          <cell r="C7">
            <v>47648.0499479231</v>
          </cell>
          <cell r="D7">
            <v>47648.0499479231</v>
          </cell>
          <cell r="E7">
            <v>47648.0499479231</v>
          </cell>
          <cell r="F7">
            <v>47648.0499479231</v>
          </cell>
          <cell r="G7">
            <v>47648.0499479231</v>
          </cell>
          <cell r="H7">
            <v>47648.0499479231</v>
          </cell>
          <cell r="I7">
            <v>31708</v>
          </cell>
          <cell r="J7">
            <v>31708</v>
          </cell>
          <cell r="K7">
            <v>31708</v>
          </cell>
          <cell r="L7">
            <v>35397.523000000001</v>
          </cell>
          <cell r="M7">
            <v>35397.523000000001</v>
          </cell>
        </row>
        <row r="8">
          <cell r="C8">
            <v>0.66059514090337668</v>
          </cell>
          <cell r="D8">
            <v>0.66059514090337668</v>
          </cell>
          <cell r="E8">
            <v>0.66059514090337668</v>
          </cell>
          <cell r="F8">
            <v>0.66059514090337668</v>
          </cell>
          <cell r="G8">
            <v>0.66059514090337668</v>
          </cell>
          <cell r="H8">
            <v>0.66059514090337668</v>
          </cell>
          <cell r="I8">
            <v>0.48067186126186218</v>
          </cell>
          <cell r="J8">
            <v>0.48066457471159824</v>
          </cell>
          <cell r="K8">
            <v>0.48067186126186218</v>
          </cell>
          <cell r="L8">
            <v>0.53660253767092136</v>
          </cell>
          <cell r="M8">
            <v>0.53659440326223717</v>
          </cell>
          <cell r="N8">
            <v>0</v>
          </cell>
        </row>
        <row r="9">
          <cell r="C9">
            <v>9060</v>
          </cell>
          <cell r="D9">
            <v>9060</v>
          </cell>
          <cell r="E9">
            <v>9060</v>
          </cell>
          <cell r="F9">
            <v>9060</v>
          </cell>
          <cell r="G9">
            <v>9060</v>
          </cell>
          <cell r="H9">
            <v>9060</v>
          </cell>
          <cell r="I9">
            <v>9056</v>
          </cell>
          <cell r="J9">
            <v>9056</v>
          </cell>
          <cell r="K9">
            <v>9056</v>
          </cell>
          <cell r="L9">
            <v>9056</v>
          </cell>
          <cell r="M9">
            <v>9056</v>
          </cell>
        </row>
        <row r="10">
          <cell r="C10">
            <v>38588.0499479231</v>
          </cell>
          <cell r="D10">
            <v>38588.0499479231</v>
          </cell>
          <cell r="E10">
            <v>38588.0499479231</v>
          </cell>
          <cell r="F10">
            <v>38588.0499479231</v>
          </cell>
          <cell r="G10">
            <v>38588.0499479231</v>
          </cell>
          <cell r="H10">
            <v>38588.0499479231</v>
          </cell>
          <cell r="I10">
            <v>22652</v>
          </cell>
          <cell r="J10">
            <v>22652</v>
          </cell>
          <cell r="K10">
            <v>28108</v>
          </cell>
          <cell r="L10">
            <v>26341.523000000001</v>
          </cell>
          <cell r="M10">
            <v>26341.523000000001</v>
          </cell>
        </row>
        <row r="11">
          <cell r="C11">
            <v>18811.066253878998</v>
          </cell>
          <cell r="D11">
            <v>18811.066253878998</v>
          </cell>
          <cell r="E11">
            <v>18811.066253878998</v>
          </cell>
          <cell r="F11">
            <v>18811.066253878998</v>
          </cell>
          <cell r="G11">
            <v>18811.066253878998</v>
          </cell>
          <cell r="H11">
            <v>18811.066253878998</v>
          </cell>
          <cell r="I11">
            <v>22334</v>
          </cell>
          <cell r="J11">
            <v>22334</v>
          </cell>
          <cell r="K11">
            <v>25724</v>
          </cell>
          <cell r="L11">
            <v>20833.355</v>
          </cell>
          <cell r="M11">
            <v>20833.355</v>
          </cell>
        </row>
        <row r="13">
          <cell r="C13">
            <v>126.38147412730051</v>
          </cell>
          <cell r="D13">
            <v>126.38147412730051</v>
          </cell>
          <cell r="E13">
            <v>126.38147412730051</v>
          </cell>
          <cell r="F13">
            <v>126.38147412730051</v>
          </cell>
          <cell r="G13">
            <v>126.38147412730051</v>
          </cell>
          <cell r="H13">
            <v>126.38147412730051</v>
          </cell>
        </row>
        <row r="14">
          <cell r="C14">
            <v>32.959990153670539</v>
          </cell>
          <cell r="D14">
            <v>32.959990153670539</v>
          </cell>
          <cell r="E14">
            <v>32.959990153670539</v>
          </cell>
          <cell r="F14">
            <v>32.959990153670539</v>
          </cell>
          <cell r="G14">
            <v>32.959990153670539</v>
          </cell>
          <cell r="H14">
            <v>32.959990153670539</v>
          </cell>
        </row>
        <row r="15">
          <cell r="C15">
            <v>0</v>
          </cell>
          <cell r="D15">
            <v>0</v>
          </cell>
          <cell r="E15">
            <v>0</v>
          </cell>
          <cell r="F15">
            <v>0</v>
          </cell>
          <cell r="G15">
            <v>0</v>
          </cell>
          <cell r="H15">
            <v>0</v>
          </cell>
          <cell r="I15">
            <v>0</v>
          </cell>
        </row>
        <row r="18">
          <cell r="C18">
            <v>47648.0499479231</v>
          </cell>
          <cell r="D18">
            <v>47648.0499479231</v>
          </cell>
          <cell r="E18">
            <v>47648.0499479231</v>
          </cell>
          <cell r="F18">
            <v>47648.0499479231</v>
          </cell>
          <cell r="G18">
            <v>47648.0499479231</v>
          </cell>
          <cell r="H18">
            <v>47648.0499479231</v>
          </cell>
        </row>
        <row r="19">
          <cell r="C19">
            <v>-15250</v>
          </cell>
          <cell r="D19">
            <v>-15250</v>
          </cell>
          <cell r="E19">
            <v>-15250</v>
          </cell>
          <cell r="F19">
            <v>-15250</v>
          </cell>
          <cell r="G19">
            <v>-15250</v>
          </cell>
          <cell r="H19">
            <v>-15250</v>
          </cell>
          <cell r="L19">
            <v>-21263</v>
          </cell>
          <cell r="M19">
            <v>-21263</v>
          </cell>
        </row>
        <row r="20">
          <cell r="C20">
            <v>12621.066253878998</v>
          </cell>
          <cell r="D20">
            <v>12621.066253878998</v>
          </cell>
          <cell r="E20">
            <v>12621.066253878998</v>
          </cell>
          <cell r="F20">
            <v>12621.066253878998</v>
          </cell>
          <cell r="G20">
            <v>12621.066253878998</v>
          </cell>
          <cell r="H20">
            <v>12621.066253878998</v>
          </cell>
        </row>
        <row r="23">
          <cell r="C23">
            <v>1</v>
          </cell>
          <cell r="D23">
            <v>1</v>
          </cell>
          <cell r="E23">
            <v>1</v>
          </cell>
          <cell r="F23">
            <v>1</v>
          </cell>
          <cell r="G23">
            <v>1</v>
          </cell>
          <cell r="H23">
            <v>1</v>
          </cell>
        </row>
        <row r="24">
          <cell r="C24">
            <v>0.96489996489996488</v>
          </cell>
          <cell r="D24">
            <v>0.96489996489996488</v>
          </cell>
          <cell r="E24">
            <v>0.96489996489996488</v>
          </cell>
          <cell r="F24">
            <v>0.96489996489996488</v>
          </cell>
          <cell r="G24">
            <v>0.96489996489996488</v>
          </cell>
          <cell r="H24">
            <v>0.96489996489996488</v>
          </cell>
        </row>
        <row r="25">
          <cell r="C25">
            <v>1</v>
          </cell>
          <cell r="D25">
            <v>1</v>
          </cell>
          <cell r="E25">
            <v>1</v>
          </cell>
          <cell r="F25">
            <v>1</v>
          </cell>
          <cell r="G25">
            <v>1</v>
          </cell>
          <cell r="H25">
            <v>1</v>
          </cell>
          <cell r="I25">
            <v>0.8</v>
          </cell>
          <cell r="J25">
            <v>0.8</v>
          </cell>
          <cell r="K25">
            <v>0.8</v>
          </cell>
          <cell r="L25">
            <v>0.8</v>
          </cell>
          <cell r="M25">
            <v>0.8</v>
          </cell>
        </row>
        <row r="26">
          <cell r="C26">
            <v>78490</v>
          </cell>
          <cell r="D26">
            <v>78490</v>
          </cell>
          <cell r="E26">
            <v>78490</v>
          </cell>
          <cell r="F26">
            <v>78490</v>
          </cell>
          <cell r="G26">
            <v>78490</v>
          </cell>
          <cell r="H26">
            <v>78490</v>
          </cell>
          <cell r="I26">
            <v>108000</v>
          </cell>
          <cell r="J26">
            <v>108000</v>
          </cell>
          <cell r="K26">
            <v>108000</v>
          </cell>
          <cell r="L26">
            <v>108000</v>
          </cell>
          <cell r="M26">
            <v>108000</v>
          </cell>
          <cell r="N26">
            <v>0</v>
          </cell>
        </row>
        <row r="27">
          <cell r="C27">
            <v>1.4909239510143819E-2</v>
          </cell>
          <cell r="D27">
            <v>1.4909239510143819E-2</v>
          </cell>
          <cell r="E27">
            <v>1.4909239510143819E-2</v>
          </cell>
          <cell r="F27">
            <v>1.4909239510143819E-2</v>
          </cell>
          <cell r="G27">
            <v>1.4909239510143819E-2</v>
          </cell>
          <cell r="H27">
            <v>1.4909239510143819E-2</v>
          </cell>
        </row>
        <row r="28">
          <cell r="C28">
            <v>129.33333333333334</v>
          </cell>
          <cell r="D28">
            <v>129.33333333333334</v>
          </cell>
          <cell r="E28">
            <v>129.33333333333334</v>
          </cell>
          <cell r="F28">
            <v>129.33333333333334</v>
          </cell>
          <cell r="G28">
            <v>129.33333333333334</v>
          </cell>
          <cell r="H28">
            <v>129.33333333333334</v>
          </cell>
        </row>
        <row r="30">
          <cell r="C30">
            <v>54490</v>
          </cell>
          <cell r="D30">
            <v>54490</v>
          </cell>
          <cell r="E30">
            <v>54490</v>
          </cell>
          <cell r="F30">
            <v>54490</v>
          </cell>
          <cell r="G30">
            <v>54490</v>
          </cell>
          <cell r="H30">
            <v>54490</v>
          </cell>
          <cell r="I30">
            <v>50000</v>
          </cell>
          <cell r="J30">
            <v>50000</v>
          </cell>
          <cell r="K30">
            <v>50000</v>
          </cell>
          <cell r="L30">
            <v>50000</v>
          </cell>
          <cell r="M30">
            <v>50000</v>
          </cell>
        </row>
        <row r="31">
          <cell r="C31">
            <v>0.69422856414829914</v>
          </cell>
          <cell r="D31">
            <v>0.69422856414829914</v>
          </cell>
          <cell r="E31">
            <v>0.69422856414829914</v>
          </cell>
          <cell r="F31">
            <v>0.69422856414829914</v>
          </cell>
          <cell r="G31">
            <v>0.69422856414829914</v>
          </cell>
          <cell r="H31">
            <v>0.69422856414829914</v>
          </cell>
          <cell r="I31">
            <v>0.46296296296296297</v>
          </cell>
          <cell r="J31">
            <v>0.46296296296296297</v>
          </cell>
          <cell r="K31">
            <v>0.46296296296296297</v>
          </cell>
          <cell r="L31">
            <v>0.46296296296296297</v>
          </cell>
          <cell r="M31">
            <v>0.46296296296296297</v>
          </cell>
          <cell r="N31">
            <v>0</v>
          </cell>
        </row>
        <row r="32">
          <cell r="C32">
            <v>209.73061323874387</v>
          </cell>
          <cell r="D32">
            <v>209.73061323874387</v>
          </cell>
          <cell r="E32">
            <v>209.73061323874387</v>
          </cell>
          <cell r="F32">
            <v>209.73061323874387</v>
          </cell>
          <cell r="G32">
            <v>209.73061323874387</v>
          </cell>
          <cell r="H32">
            <v>209.73061323874387</v>
          </cell>
          <cell r="I32">
            <v>113</v>
          </cell>
        </row>
        <row r="34">
          <cell r="C34">
            <v>24000</v>
          </cell>
          <cell r="D34">
            <v>24000</v>
          </cell>
          <cell r="E34">
            <v>24000</v>
          </cell>
          <cell r="F34">
            <v>24000</v>
          </cell>
          <cell r="G34">
            <v>24000</v>
          </cell>
          <cell r="H34">
            <v>24000</v>
          </cell>
          <cell r="I34">
            <v>58000</v>
          </cell>
          <cell r="J34">
            <v>58000</v>
          </cell>
          <cell r="K34">
            <v>58000</v>
          </cell>
          <cell r="L34">
            <v>58000</v>
          </cell>
          <cell r="M34">
            <v>58000</v>
          </cell>
        </row>
        <row r="35">
          <cell r="C35">
            <v>0.30577143585170086</v>
          </cell>
          <cell r="D35">
            <v>0.30577143585170086</v>
          </cell>
          <cell r="E35">
            <v>0.30577143585170086</v>
          </cell>
          <cell r="F35">
            <v>0.30577143585170086</v>
          </cell>
          <cell r="G35">
            <v>0.30577143585170086</v>
          </cell>
          <cell r="H35">
            <v>0.30577143585170086</v>
          </cell>
          <cell r="I35">
            <v>0.53703703703703709</v>
          </cell>
          <cell r="J35">
            <v>0.53703703703703709</v>
          </cell>
          <cell r="K35">
            <v>0.53703703703703709</v>
          </cell>
          <cell r="L35">
            <v>0.53703703703703709</v>
          </cell>
          <cell r="M35">
            <v>0.53703703703703709</v>
          </cell>
          <cell r="N35">
            <v>0</v>
          </cell>
        </row>
        <row r="36">
          <cell r="C36">
            <v>24.099042338709676</v>
          </cell>
          <cell r="D36">
            <v>24.099042338709676</v>
          </cell>
          <cell r="E36">
            <v>24.099042338709676</v>
          </cell>
          <cell r="F36">
            <v>24.099042338709676</v>
          </cell>
          <cell r="G36">
            <v>24.099042338709676</v>
          </cell>
          <cell r="H36">
            <v>24.099042338709676</v>
          </cell>
          <cell r="I36">
            <v>84</v>
          </cell>
          <cell r="J36">
            <v>84</v>
          </cell>
          <cell r="K36">
            <v>84</v>
          </cell>
          <cell r="L36">
            <v>84</v>
          </cell>
          <cell r="M36">
            <v>84</v>
          </cell>
        </row>
        <row r="38">
          <cell r="C38">
            <v>0</v>
          </cell>
          <cell r="D38">
            <v>0</v>
          </cell>
          <cell r="E38">
            <v>0</v>
          </cell>
          <cell r="F38">
            <v>0</v>
          </cell>
          <cell r="G38">
            <v>0</v>
          </cell>
          <cell r="H38">
            <v>0</v>
          </cell>
        </row>
        <row r="39">
          <cell r="C39">
            <v>0</v>
          </cell>
          <cell r="D39">
            <v>0</v>
          </cell>
          <cell r="E39">
            <v>0</v>
          </cell>
          <cell r="F39">
            <v>0</v>
          </cell>
          <cell r="G39">
            <v>0</v>
          </cell>
          <cell r="H39">
            <v>0</v>
          </cell>
        </row>
        <row r="40">
          <cell r="C40">
            <v>0</v>
          </cell>
          <cell r="D40">
            <v>0</v>
          </cell>
          <cell r="E40">
            <v>0</v>
          </cell>
          <cell r="F40">
            <v>0</v>
          </cell>
          <cell r="G40">
            <v>0</v>
          </cell>
          <cell r="H40">
            <v>0</v>
          </cell>
        </row>
        <row r="41">
          <cell r="C41">
            <v>78490</v>
          </cell>
          <cell r="D41">
            <v>78490</v>
          </cell>
          <cell r="E41">
            <v>78490</v>
          </cell>
          <cell r="F41">
            <v>78490</v>
          </cell>
          <cell r="G41">
            <v>78490</v>
          </cell>
          <cell r="H41">
            <v>78490</v>
          </cell>
          <cell r="I41">
            <v>108000</v>
          </cell>
          <cell r="J41">
            <v>108000</v>
          </cell>
          <cell r="K41">
            <v>108000</v>
          </cell>
          <cell r="L41">
            <v>108000</v>
          </cell>
          <cell r="M41">
            <v>108000</v>
          </cell>
          <cell r="N41">
            <v>0</v>
          </cell>
        </row>
        <row r="43">
          <cell r="C43">
            <v>94.107724611618053</v>
          </cell>
          <cell r="D43">
            <v>94.107724611618053</v>
          </cell>
          <cell r="E43">
            <v>94.107724611618053</v>
          </cell>
          <cell r="F43">
            <v>94.107724611618053</v>
          </cell>
          <cell r="G43">
            <v>94.107724611618053</v>
          </cell>
          <cell r="H43">
            <v>94.107724611618053</v>
          </cell>
          <cell r="K43">
            <v>60</v>
          </cell>
          <cell r="L43">
            <v>60</v>
          </cell>
          <cell r="M43">
            <v>60</v>
          </cell>
        </row>
        <row r="44">
          <cell r="C44">
            <v>0</v>
          </cell>
          <cell r="D44">
            <v>0</v>
          </cell>
          <cell r="E44">
            <v>0</v>
          </cell>
          <cell r="F44">
            <v>0</v>
          </cell>
          <cell r="G44">
            <v>0</v>
          </cell>
          <cell r="H44">
            <v>0</v>
          </cell>
        </row>
        <row r="45">
          <cell r="C45">
            <v>200693.21990722656</v>
          </cell>
          <cell r="D45">
            <v>200693.21990722656</v>
          </cell>
          <cell r="E45">
            <v>200693.21990722656</v>
          </cell>
          <cell r="F45">
            <v>200693.21990722656</v>
          </cell>
          <cell r="G45">
            <v>200693.21990722656</v>
          </cell>
          <cell r="H45">
            <v>200693.21990722656</v>
          </cell>
        </row>
        <row r="46">
          <cell r="C46">
            <v>0.306144230281097</v>
          </cell>
          <cell r="D46">
            <v>0.306144230281097</v>
          </cell>
          <cell r="E46">
            <v>0.306144230281097</v>
          </cell>
          <cell r="F46">
            <v>0.306144230281097</v>
          </cell>
          <cell r="G46">
            <v>0.306144230281097</v>
          </cell>
          <cell r="H46">
            <v>0.306144230281097</v>
          </cell>
        </row>
        <row r="48">
          <cell r="C48">
            <v>0</v>
          </cell>
          <cell r="D48">
            <v>0</v>
          </cell>
          <cell r="E48">
            <v>0</v>
          </cell>
          <cell r="F48">
            <v>0</v>
          </cell>
          <cell r="G48">
            <v>0</v>
          </cell>
          <cell r="H48">
            <v>0</v>
          </cell>
        </row>
        <row r="49">
          <cell r="C49">
            <v>0</v>
          </cell>
          <cell r="D49">
            <v>0</v>
          </cell>
          <cell r="E49">
            <v>0</v>
          </cell>
          <cell r="F49">
            <v>0</v>
          </cell>
          <cell r="G49">
            <v>0</v>
          </cell>
          <cell r="H49">
            <v>0</v>
          </cell>
        </row>
        <row r="52">
          <cell r="C52">
            <v>0.11874432677760968</v>
          </cell>
          <cell r="D52">
            <v>0.11874432677760968</v>
          </cell>
          <cell r="E52">
            <v>0.11874432677760968</v>
          </cell>
          <cell r="F52">
            <v>0.11874432677760968</v>
          </cell>
          <cell r="G52">
            <v>0.11874432677760968</v>
          </cell>
          <cell r="H52">
            <v>0.11874432677760968</v>
          </cell>
          <cell r="I52">
            <v>0.23</v>
          </cell>
          <cell r="J52">
            <v>0.23</v>
          </cell>
          <cell r="K52">
            <v>0.23</v>
          </cell>
          <cell r="L52">
            <v>0.23</v>
          </cell>
          <cell r="M52">
            <v>0.23</v>
          </cell>
        </row>
        <row r="53">
          <cell r="C53" t="str">
            <v xml:space="preserve">- </v>
          </cell>
          <cell r="D53">
            <v>0</v>
          </cell>
          <cell r="E53">
            <v>0</v>
          </cell>
          <cell r="F53">
            <v>0</v>
          </cell>
          <cell r="G53">
            <v>0</v>
          </cell>
          <cell r="H53">
            <v>0</v>
          </cell>
          <cell r="I53">
            <v>11.125567322239032</v>
          </cell>
          <cell r="J53">
            <v>0</v>
          </cell>
          <cell r="K53">
            <v>0</v>
          </cell>
          <cell r="L53">
            <v>0</v>
          </cell>
          <cell r="M53">
            <v>0</v>
          </cell>
          <cell r="N53">
            <v>-23</v>
          </cell>
        </row>
        <row r="56">
          <cell r="C56">
            <v>0</v>
          </cell>
          <cell r="D56">
            <v>0</v>
          </cell>
          <cell r="E56">
            <v>0</v>
          </cell>
          <cell r="F56">
            <v>0</v>
          </cell>
          <cell r="G56">
            <v>0</v>
          </cell>
          <cell r="H56">
            <v>0</v>
          </cell>
        </row>
        <row r="57">
          <cell r="C57">
            <v>0</v>
          </cell>
          <cell r="D57">
            <v>0</v>
          </cell>
          <cell r="E57">
            <v>0</v>
          </cell>
          <cell r="F57">
            <v>0</v>
          </cell>
          <cell r="G57">
            <v>0</v>
          </cell>
          <cell r="H57">
            <v>0</v>
          </cell>
        </row>
        <row r="58">
          <cell r="C58">
            <v>0</v>
          </cell>
          <cell r="D58">
            <v>0</v>
          </cell>
          <cell r="E58">
            <v>0</v>
          </cell>
          <cell r="F58">
            <v>0</v>
          </cell>
          <cell r="G58">
            <v>0</v>
          </cell>
          <cell r="H58">
            <v>0</v>
          </cell>
        </row>
        <row r="60">
          <cell r="C60">
            <v>0</v>
          </cell>
          <cell r="D60">
            <v>0</v>
          </cell>
          <cell r="E60">
            <v>0</v>
          </cell>
          <cell r="F60">
            <v>0</v>
          </cell>
          <cell r="G60">
            <v>0</v>
          </cell>
          <cell r="H60">
            <v>0</v>
          </cell>
        </row>
        <row r="61">
          <cell r="C61">
            <v>0</v>
          </cell>
          <cell r="D61">
            <v>0</v>
          </cell>
          <cell r="E61">
            <v>0</v>
          </cell>
          <cell r="F61">
            <v>0</v>
          </cell>
          <cell r="G61">
            <v>0</v>
          </cell>
          <cell r="H61">
            <v>0</v>
          </cell>
        </row>
        <row r="62">
          <cell r="C62">
            <v>0</v>
          </cell>
          <cell r="D62">
            <v>0</v>
          </cell>
          <cell r="E62">
            <v>0</v>
          </cell>
          <cell r="F62">
            <v>0</v>
          </cell>
          <cell r="G62">
            <v>0</v>
          </cell>
          <cell r="H62">
            <v>0</v>
          </cell>
        </row>
        <row r="63">
          <cell r="C63">
            <v>0</v>
          </cell>
          <cell r="D63">
            <v>0</v>
          </cell>
          <cell r="E63">
            <v>0</v>
          </cell>
          <cell r="F63">
            <v>0</v>
          </cell>
          <cell r="G63">
            <v>0</v>
          </cell>
          <cell r="H63">
            <v>0</v>
          </cell>
        </row>
        <row r="64">
          <cell r="C64">
            <v>0</v>
          </cell>
          <cell r="D64">
            <v>0</v>
          </cell>
          <cell r="E64">
            <v>0</v>
          </cell>
          <cell r="F64">
            <v>0</v>
          </cell>
          <cell r="G64">
            <v>0</v>
          </cell>
          <cell r="H64">
            <v>0</v>
          </cell>
        </row>
        <row r="65">
          <cell r="C65">
            <v>0</v>
          </cell>
          <cell r="D65">
            <v>0</v>
          </cell>
          <cell r="E65">
            <v>0</v>
          </cell>
          <cell r="F65">
            <v>0</v>
          </cell>
          <cell r="G65">
            <v>0</v>
          </cell>
          <cell r="H65">
            <v>0</v>
          </cell>
        </row>
        <row r="66">
          <cell r="C66">
            <v>5241.3599671064057</v>
          </cell>
          <cell r="D66">
            <v>5241.3599671064057</v>
          </cell>
          <cell r="E66">
            <v>5241.3599671064057</v>
          </cell>
          <cell r="F66">
            <v>5241.3599671064057</v>
          </cell>
          <cell r="G66">
            <v>5241.3599671064057</v>
          </cell>
          <cell r="H66">
            <v>5241.3599671064057</v>
          </cell>
        </row>
        <row r="68">
          <cell r="C68">
            <v>0</v>
          </cell>
          <cell r="D68">
            <v>0</v>
          </cell>
          <cell r="E68">
            <v>0</v>
          </cell>
          <cell r="F68">
            <v>0</v>
          </cell>
          <cell r="G68">
            <v>0</v>
          </cell>
          <cell r="H68">
            <v>0</v>
          </cell>
          <cell r="I68">
            <v>0</v>
          </cell>
          <cell r="J68">
            <v>0</v>
          </cell>
          <cell r="K68">
            <v>0</v>
          </cell>
          <cell r="L68">
            <v>0</v>
          </cell>
          <cell r="M68">
            <v>0</v>
          </cell>
          <cell r="N68">
            <v>0</v>
          </cell>
        </row>
        <row r="69">
          <cell r="C69">
            <v>0</v>
          </cell>
          <cell r="D69">
            <v>0</v>
          </cell>
          <cell r="E69">
            <v>0</v>
          </cell>
          <cell r="F69">
            <v>0</v>
          </cell>
          <cell r="G69">
            <v>0</v>
          </cell>
          <cell r="H69">
            <v>0</v>
          </cell>
          <cell r="I69">
            <v>0</v>
          </cell>
          <cell r="J69">
            <v>0</v>
          </cell>
          <cell r="K69">
            <v>0</v>
          </cell>
          <cell r="L69">
            <v>0</v>
          </cell>
          <cell r="M69">
            <v>0</v>
          </cell>
          <cell r="N69">
            <v>0</v>
          </cell>
        </row>
        <row r="71">
          <cell r="C71">
            <v>0</v>
          </cell>
          <cell r="D71">
            <v>0</v>
          </cell>
          <cell r="E71">
            <v>0</v>
          </cell>
          <cell r="F71">
            <v>0</v>
          </cell>
          <cell r="G71">
            <v>0</v>
          </cell>
          <cell r="H71">
            <v>0</v>
          </cell>
        </row>
        <row r="72">
          <cell r="C72">
            <v>0</v>
          </cell>
          <cell r="D72">
            <v>0</v>
          </cell>
          <cell r="E72">
            <v>0</v>
          </cell>
          <cell r="F72">
            <v>0</v>
          </cell>
          <cell r="G72">
            <v>0</v>
          </cell>
          <cell r="H72">
            <v>0</v>
          </cell>
        </row>
        <row r="73">
          <cell r="C73">
            <v>0</v>
          </cell>
          <cell r="D73">
            <v>0</v>
          </cell>
          <cell r="E73">
            <v>0</v>
          </cell>
          <cell r="F73">
            <v>0</v>
          </cell>
          <cell r="G73">
            <v>0</v>
          </cell>
          <cell r="H73">
            <v>0</v>
          </cell>
        </row>
        <row r="74">
          <cell r="C74">
            <v>0</v>
          </cell>
          <cell r="D74">
            <v>0</v>
          </cell>
          <cell r="E74">
            <v>0</v>
          </cell>
          <cell r="F74">
            <v>0</v>
          </cell>
          <cell r="G74">
            <v>0</v>
          </cell>
          <cell r="H74">
            <v>0</v>
          </cell>
        </row>
        <row r="77">
          <cell r="C77">
            <v>0</v>
          </cell>
          <cell r="D77">
            <v>0</v>
          </cell>
          <cell r="E77">
            <v>0</v>
          </cell>
          <cell r="F77">
            <v>0</v>
          </cell>
          <cell r="G77">
            <v>0</v>
          </cell>
          <cell r="H77">
            <v>0</v>
          </cell>
        </row>
        <row r="78">
          <cell r="C78">
            <v>0</v>
          </cell>
          <cell r="D78">
            <v>0</v>
          </cell>
          <cell r="E78">
            <v>0</v>
          </cell>
          <cell r="F78">
            <v>0</v>
          </cell>
          <cell r="G78">
            <v>0</v>
          </cell>
          <cell r="H78">
            <v>0</v>
          </cell>
        </row>
      </sheetData>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schedule"/>
      <sheetName val="Others"/>
      <sheetName val="Building"/>
      <sheetName val="Warehouse"/>
      <sheetName val="Fur&amp;fixture"/>
      <sheetName val="E.Fix.&amp;Fittings"/>
      <sheetName val="IT Equip"/>
      <sheetName val="Equipment"/>
      <sheetName val="Car &amp; Van"/>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Sheet1"/>
      <sheetName val="Market Model"/>
      <sheetName val="Segment"/>
      <sheetName val="Input Sheet"/>
      <sheetName val="Graph"/>
      <sheetName val="Graph data"/>
      <sheetName val="Summary-Final"/>
      <sheetName val="Summary-Final -2"/>
      <sheetName val="Navigation_Macros"/>
      <sheetName val="Actual_month"/>
      <sheetName val="Actual_YTD"/>
      <sheetName val="Budget_month"/>
      <sheetName val="Budget_YTD"/>
      <sheetName val="Forecast 2000"/>
      <sheetName val="BSdata"/>
      <sheetName val="PLdata"/>
      <sheetName val="So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C-REVENUE"/>
      <sheetName val="IC-TRAF-COST"/>
      <sheetName val="IC-PAYROLL"/>
      <sheetName val="IC-OPR-COST"/>
      <sheetName val="IC-FIN-PL"/>
      <sheetName val="IC-BALANCE"/>
      <sheetName val="REVENUE"/>
      <sheetName val="OWN-WORK-CAP"/>
      <sheetName val="TRAF-COST"/>
      <sheetName val="PAYROLL-Y"/>
      <sheetName val="OPR-COST"/>
      <sheetName val="DEPR"/>
      <sheetName val="FIN-PL"/>
      <sheetName val="ASS SALES"/>
      <sheetName val="PL"/>
      <sheetName val="PROFORMA_02"/>
      <sheetName val="SPEC A1-PL"/>
      <sheetName val="CTRL-A1-PL"/>
      <sheetName val="BALANCE"/>
      <sheetName val="ASSETS-Y"/>
      <sheetName val="ASSETS-RECON"/>
      <sheetName val="ASSETS_ADD"/>
      <sheetName val="SUB-SHARES-Y"/>
      <sheetName val="SUB-OB-FIG"/>
      <sheetName val="SUB-INFO_04"/>
      <sheetName val="ASS-KEY"/>
      <sheetName val="ASS-SHARES"/>
      <sheetName val="ASS-OB-FIG"/>
      <sheetName val="ASS-P&amp;L"/>
      <sheetName val="ASS-INFO"/>
      <sheetName val="SHARES_LT_02"/>
      <sheetName val="SHARES_ST_02"/>
      <sheetName val="LOSS_REC"/>
      <sheetName val="CASH"/>
      <sheetName val="MIN-INT"/>
      <sheetName val="EQUITY"/>
      <sheetName val="RESTRUCT"/>
      <sheetName val="INVESTMENTS_02"/>
      <sheetName val="INV 2_02"/>
      <sheetName val="PERS-ADD"/>
      <sheetName val="PENSION"/>
      <sheetName val="SPEC A2-BAL"/>
      <sheetName val="CTRL-A2-BAL"/>
      <sheetName val="ACQUISITION"/>
      <sheetName val="SALES OF BUSINESS"/>
      <sheetName val="COMMITMENTS"/>
      <sheetName val="R&amp;D"/>
      <sheetName val="INCOME_GEO"/>
      <sheetName val="LIA_ANAL"/>
      <sheetName val="GUARANTEES"/>
      <sheetName val="OFF_BAL_01"/>
      <sheetName val="GUARANTEES-ADD-INFO-01"/>
      <sheetName val="NON CASH"/>
      <sheetName val="REL-PARTIES"/>
      <sheetName val="REL-PARTIES (2)"/>
      <sheetName val="OBLIGATIONS"/>
      <sheetName val="PAYROLL-ADD"/>
      <sheetName val="SPEC C&amp;G"/>
      <sheetName val="PL-DISP"/>
      <sheetName val="FUNDS_02"/>
      <sheetName val="GROUP-CONTR_02"/>
      <sheetName val="CTRL-C-OTHER"/>
      <sheetName val="ASS_BAL"/>
      <sheetName val="BRAVIDA"/>
      <sheetName val="Network"/>
      <sheetName val="BSdata"/>
      <sheetName val="PLdata"/>
    </sheetNames>
    <sheetDataSet>
      <sheetData sheetId="0" refreshError="1">
        <row r="12">
          <cell r="E12" t="str">
            <v>0312</v>
          </cell>
        </row>
        <row r="15">
          <cell r="E15" t="str">
            <v>BDT 000's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TAX-TEMP"/>
      <sheetName val="TAX-RECON"/>
      <sheetName val="TAX"/>
      <sheetName val="TAX-CORR"/>
      <sheetName val="Excel-pakken TAX v0.8e"/>
    </sheetNames>
    <sheetDataSet>
      <sheetData sheetId="0" refreshError="1">
        <row r="10">
          <cell r="E10" t="str">
            <v>&lt;Code&gt;</v>
          </cell>
        </row>
        <row r="11">
          <cell r="E11" t="str">
            <v>&lt;Name&gt;</v>
          </cell>
        </row>
        <row r="12">
          <cell r="E12">
            <v>9812</v>
          </cell>
        </row>
        <row r="15">
          <cell r="E15" t="str">
            <v>GBP</v>
          </cell>
        </row>
        <row r="20">
          <cell r="E20" t="str">
            <v>A</v>
          </cell>
        </row>
      </sheetData>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S"/>
      <sheetName val="IE"/>
      <sheetName val="RP"/>
      <sheetName val="Note 4"/>
      <sheetName val="Notes 5-12"/>
      <sheetName val="Notes_FD4"/>
      <sheetName val="Annexure I"/>
      <sheetName val="Dhaka_Head_office"/>
      <sheetName val="Dhaka_Unit"/>
      <sheetName val="Chittagong_Unit"/>
      <sheetName val="Rajshahi_unit"/>
      <sheetName val="Khulna_Unit"/>
      <sheetName val="Barisal_unit"/>
      <sheetName val="Sylhet_unit"/>
      <sheetName val="Mymensingh_unit"/>
      <sheetName val="Rangpur_unit"/>
      <sheetName val="Comilla_unit"/>
      <sheetName val="Patuakhali_unit"/>
      <sheetName val="Pabna_unit"/>
      <sheetName val="Bogra_unit"/>
      <sheetName val="Noakhali_unit"/>
      <sheetName val="Jessore_unit"/>
      <sheetName val="Tangail_unit"/>
      <sheetName val="Kushtia_unit"/>
      <sheetName val="Faridpur unit"/>
      <sheetName val="Dinajpur"/>
      <sheetName val="Rangamati"/>
      <sheetName val="Annexure-II"/>
      <sheetName val="Annexure-III"/>
      <sheetName val="Annexure-IV"/>
      <sheetName val="Annexure-V"/>
      <sheetName val="Annexure-VI"/>
      <sheetName val="Sheet1"/>
      <sheetName val="Annexure-VII"/>
      <sheetName val="Fro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C-REVENUE"/>
      <sheetName val="IC-TRAF-COST"/>
      <sheetName val="IC-PAYROLL"/>
      <sheetName val="IC-OPR-COST"/>
      <sheetName val="IC-FIN-PL"/>
      <sheetName val="IC-BALANCE"/>
      <sheetName val="REVENUE"/>
      <sheetName val="OWN-WORK-CAP"/>
      <sheetName val="TRAF-COST"/>
      <sheetName val="PAYROLL-Y"/>
      <sheetName val="OPR-COST"/>
      <sheetName val="DEPR"/>
      <sheetName val="FIN-PL"/>
      <sheetName val="ASS SALES"/>
      <sheetName val="PL"/>
      <sheetName val="PROFORMA_02"/>
      <sheetName val="SPEC A1-PL"/>
      <sheetName val="CTRL-A1-PL"/>
      <sheetName val="BALANCE"/>
      <sheetName val="ASSETS-Y"/>
      <sheetName val="ASSETS-RECON"/>
      <sheetName val="ASSETS_ADD"/>
      <sheetName val="SUB-SHARES-Y"/>
      <sheetName val="SUB-OB-FIG"/>
      <sheetName val="SUB-INFO_04"/>
      <sheetName val="ASS-KEY"/>
      <sheetName val="ASS-SHARES"/>
      <sheetName val="ASS-OB-FIG"/>
      <sheetName val="ASS-P&amp;L"/>
      <sheetName val="ASS-INFO"/>
      <sheetName val="SHARES_LT_02"/>
      <sheetName val="SHARES_ST_02"/>
      <sheetName val="LOSS_REC"/>
      <sheetName val="CASH"/>
      <sheetName val="MIN-INT"/>
      <sheetName val="EQUITY"/>
      <sheetName val="RESTRUCT"/>
      <sheetName val="INVESTMENTS_02"/>
      <sheetName val="INV 2_02"/>
      <sheetName val="PERS-ADD"/>
      <sheetName val="PENSION"/>
      <sheetName val="SPEC A2-BAL"/>
      <sheetName val="CTRL-A2-BAL"/>
      <sheetName val="ACQUISITION"/>
      <sheetName val="SALES OF BUSINESS"/>
      <sheetName val="COMMITMENTS"/>
      <sheetName val="R&amp;D"/>
      <sheetName val="INCOME_GEO"/>
      <sheetName val="LIA_ANAL"/>
      <sheetName val="GUARANTEES"/>
      <sheetName val="OFF_BAL_01"/>
      <sheetName val="GUARANTEES-ADD-INFO-01"/>
      <sheetName val="NON CASH"/>
      <sheetName val="REL-PARTIES"/>
      <sheetName val="OBLIGATIONS"/>
      <sheetName val="PAYROLL-ADD"/>
      <sheetName val="SPEC C&amp;G"/>
      <sheetName val="PL-DISP"/>
      <sheetName val="FUNDS_02"/>
      <sheetName val="GROUP-CONTR_02"/>
      <sheetName val="CTRL-C-OTHER"/>
      <sheetName val="ASS_BAL"/>
      <sheetName val="BRAVIDA"/>
      <sheetName val="RP"/>
      <sheetName val="Sheet 7.2(3+)"/>
      <sheetName val="Data"/>
      <sheetName val="ASS_SALES"/>
      <sheetName val="SPEC_A1-PL"/>
      <sheetName val="INV_2_02"/>
      <sheetName val="SPEC_A2-BAL"/>
      <sheetName val="SALES_OF_BUSINESS"/>
      <sheetName val="NON_CASH"/>
      <sheetName val="SPEC_C&amp;G"/>
      <sheetName val="Sheet_7_2(3+)"/>
      <sheetName val="ASS_SALES1"/>
      <sheetName val="SPEC_A1-PL1"/>
      <sheetName val="INV_2_021"/>
      <sheetName val="SPEC_A2-BAL1"/>
      <sheetName val="SALES_OF_BUSINESS1"/>
      <sheetName val="NON_CASH1"/>
      <sheetName val="SPEC_C&amp;G1"/>
      <sheetName val="Sheet_7_2(3+)1"/>
    </sheetNames>
    <sheetDataSet>
      <sheetData sheetId="0" refreshError="1">
        <row r="16">
          <cell r="E16">
            <v>37960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isurfca@yahoo.com;" TargetMode="External"/><Relationship Id="rId1" Type="http://schemas.openxmlformats.org/officeDocument/2006/relationships/externalLinkPath" Target="/Users/Admin/Desktop/COP%20amendment/Bismillah_MAK%20review/2023%2001%2007%20_Bismillah_Client%20list_Allocation_Pay%20Chart.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1.bin"/><Relationship Id="rId1" Type="http://schemas.openxmlformats.org/officeDocument/2006/relationships/hyperlink" Target="mailto:_____________@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fees-schedule1%20(2).pdf" TargetMode="External"/><Relationship Id="rId7" Type="http://schemas.openxmlformats.org/officeDocument/2006/relationships/printerSettings" Target="../printerSettings/printerSettings3.bin"/><Relationship Id="rId2" Type="http://schemas.openxmlformats.org/officeDocument/2006/relationships/hyperlink" Target="mailto:rouf@maknco.net" TargetMode="External"/><Relationship Id="rId1" Type="http://schemas.openxmlformats.org/officeDocument/2006/relationships/hyperlink" Target="mailto:rouf106rrh@gmail.com" TargetMode="External"/><Relationship Id="rId6" Type="http://schemas.openxmlformats.org/officeDocument/2006/relationships/hyperlink" Target="mailto:ayasa.afruza81@gmail.com" TargetMode="External"/><Relationship Id="rId5" Type="http://schemas.openxmlformats.org/officeDocument/2006/relationships/hyperlink" Target="mailto:rouf106rrh@gmail.com" TargetMode="External"/><Relationship Id="rId4" Type="http://schemas.openxmlformats.org/officeDocument/2006/relationships/hyperlink" Target="..\fees-schedule1%20(2).pdf"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externalLinkPath" Target="/Users/Admin/Desktop/COP%20amendment/Bismillah_MAK%20review/2023%2001%2007%20_Bismillah_Client%20list_Allocation_Pay%20Chart.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rouf@maknco.net" TargetMode="External"/><Relationship Id="rId7" Type="http://schemas.openxmlformats.org/officeDocument/2006/relationships/vmlDrawing" Target="../drawings/vmlDrawing2.vml"/><Relationship Id="rId2" Type="http://schemas.openxmlformats.org/officeDocument/2006/relationships/hyperlink" Target="mailto:rouf106rrh@gmail.com" TargetMode="External"/><Relationship Id="rId1" Type="http://schemas.openxmlformats.org/officeDocument/2006/relationships/hyperlink" Target="mailto:anisurfca@yahoo.com" TargetMode="External"/><Relationship Id="rId6" Type="http://schemas.openxmlformats.org/officeDocument/2006/relationships/drawing" Target="../drawings/drawing3.xml"/><Relationship Id="rId5" Type="http://schemas.openxmlformats.org/officeDocument/2006/relationships/printerSettings" Target="../printerSettings/printerSettings7.bin"/><Relationship Id="rId4" Type="http://schemas.openxmlformats.org/officeDocument/2006/relationships/hyperlink" Target="mailto:info@maknco.net"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N34"/>
  <sheetViews>
    <sheetView tabSelected="1" view="pageBreakPreview" topLeftCell="C7" zoomScaleNormal="100" zoomScaleSheetLayoutView="100" workbookViewId="0">
      <selection activeCell="G12" sqref="G12"/>
    </sheetView>
  </sheetViews>
  <sheetFormatPr defaultRowHeight="12.75" x14ac:dyDescent="0.2"/>
  <cols>
    <col min="1" max="1" width="8.88671875" style="1"/>
    <col min="2" max="2" width="5.6640625" style="1" customWidth="1"/>
    <col min="3" max="3" width="45.6640625" style="1" customWidth="1"/>
    <col min="4" max="4" width="9.21875" style="1" customWidth="1"/>
    <col min="5" max="5" width="34" style="1" bestFit="1" customWidth="1"/>
    <col min="6" max="6" width="0.77734375" style="1" customWidth="1"/>
    <col min="7" max="7" width="13.21875" style="1" customWidth="1"/>
    <col min="8" max="8" width="34.6640625" style="1" customWidth="1"/>
    <col min="9" max="9" width="0.6640625" style="1" customWidth="1"/>
    <col min="10" max="10" width="13.6640625" style="1" bestFit="1" customWidth="1"/>
    <col min="11" max="11" width="0.77734375" style="5" customWidth="1"/>
    <col min="12" max="12" width="11.33203125" style="1" customWidth="1"/>
    <col min="13" max="13" width="0.6640625" style="1" customWidth="1"/>
    <col min="14" max="14" width="43.109375" style="1" customWidth="1"/>
    <col min="15" max="16" width="5.88671875" style="1" bestFit="1" customWidth="1"/>
    <col min="17" max="17" width="62.109375" style="1" bestFit="1" customWidth="1"/>
    <col min="18" max="16384" width="8.88671875" style="1"/>
  </cols>
  <sheetData>
    <row r="1" spans="2:14" ht="13.5" thickBot="1" x14ac:dyDescent="0.25">
      <c r="E1" s="2" t="s">
        <v>0</v>
      </c>
    </row>
    <row r="2" spans="2:14" ht="13.5" thickBot="1" x14ac:dyDescent="0.25">
      <c r="B2" s="5" t="s">
        <v>1</v>
      </c>
      <c r="C2" s="3"/>
      <c r="D2" s="3"/>
      <c r="G2" s="76" t="s">
        <v>2</v>
      </c>
      <c r="H2" s="76" t="s">
        <v>3</v>
      </c>
      <c r="J2" s="76" t="s">
        <v>234</v>
      </c>
      <c r="L2" s="79" t="s">
        <v>215</v>
      </c>
      <c r="N2" s="136" t="s">
        <v>275</v>
      </c>
    </row>
    <row r="3" spans="2:14" x14ac:dyDescent="0.2">
      <c r="B3" s="5" t="s">
        <v>4</v>
      </c>
      <c r="C3" s="3"/>
      <c r="D3" s="3"/>
      <c r="G3" s="77" t="s">
        <v>5</v>
      </c>
      <c r="H3" s="77" t="s">
        <v>6</v>
      </c>
      <c r="J3" s="77" t="s">
        <v>235</v>
      </c>
      <c r="L3" s="80" t="s">
        <v>213</v>
      </c>
      <c r="N3" s="346" t="s">
        <v>216</v>
      </c>
    </row>
    <row r="4" spans="2:14" s="4" customFormat="1" ht="13.5" thickBot="1" x14ac:dyDescent="0.25">
      <c r="B4" s="3"/>
      <c r="G4" s="78" t="s">
        <v>7</v>
      </c>
      <c r="H4" s="78" t="s">
        <v>8</v>
      </c>
      <c r="I4" s="1"/>
      <c r="J4" s="77" t="s">
        <v>236</v>
      </c>
      <c r="K4" s="5"/>
      <c r="L4" s="81" t="s">
        <v>214</v>
      </c>
      <c r="N4" s="347" t="s">
        <v>96</v>
      </c>
    </row>
    <row r="5" spans="2:14" s="5" customFormat="1" ht="13.5" thickBot="1" x14ac:dyDescent="0.25">
      <c r="C5" s="6" t="s">
        <v>9</v>
      </c>
      <c r="D5" s="366" t="str">
        <f>I_M!$F$11</f>
        <v>ELECTRO MECH AUTOMATION &amp; ENGINEERING LTD.</v>
      </c>
      <c r="E5" s="367"/>
      <c r="G5" s="1" t="s">
        <v>260</v>
      </c>
      <c r="H5" s="1"/>
      <c r="I5" s="1"/>
      <c r="J5" s="78" t="s">
        <v>237</v>
      </c>
      <c r="L5" s="75"/>
      <c r="N5" s="348" t="s">
        <v>217</v>
      </c>
    </row>
    <row r="6" spans="2:14" s="5" customFormat="1" ht="13.5" thickBot="1" x14ac:dyDescent="0.25">
      <c r="C6" s="6" t="str">
        <f>I_M!$F$12</f>
        <v xml:space="preserve"> for the year ended </v>
      </c>
      <c r="E6" s="5" t="str">
        <f>I_M!$E$12</f>
        <v>30 June 2022</v>
      </c>
      <c r="G6" s="349" t="str">
        <f>"01 July "&amp;(YEAR($E$6)-1)</f>
        <v>01 July 2021</v>
      </c>
      <c r="I6" s="1"/>
      <c r="N6" s="347" t="s">
        <v>210</v>
      </c>
    </row>
    <row r="7" spans="2:14" s="5" customFormat="1" x14ac:dyDescent="0.2">
      <c r="C7" s="6" t="s">
        <v>231</v>
      </c>
      <c r="D7" s="368" t="s">
        <v>232</v>
      </c>
      <c r="E7" s="368"/>
      <c r="I7" s="1"/>
      <c r="N7" s="347" t="s">
        <v>218</v>
      </c>
    </row>
    <row r="8" spans="2:14" s="5" customFormat="1" x14ac:dyDescent="0.2">
      <c r="C8" s="6"/>
      <c r="D8" s="368"/>
      <c r="E8" s="368"/>
      <c r="I8" s="1"/>
      <c r="N8" s="347"/>
    </row>
    <row r="9" spans="2:14" s="5" customFormat="1" x14ac:dyDescent="0.2">
      <c r="C9" s="6"/>
      <c r="D9" s="368"/>
      <c r="E9" s="368"/>
      <c r="I9" s="1"/>
      <c r="N9" s="347"/>
    </row>
    <row r="10" spans="2:14" ht="13.5" thickBot="1" x14ac:dyDescent="0.25">
      <c r="B10" s="7" t="s">
        <v>10</v>
      </c>
      <c r="N10" s="347" t="s">
        <v>219</v>
      </c>
    </row>
    <row r="11" spans="2:14" ht="26.25" thickBot="1" x14ac:dyDescent="0.25">
      <c r="B11" s="8" t="s">
        <v>11</v>
      </c>
      <c r="C11" s="37" t="s">
        <v>12</v>
      </c>
      <c r="D11" s="39" t="s">
        <v>13</v>
      </c>
      <c r="E11" s="38" t="s">
        <v>14</v>
      </c>
      <c r="G11" s="106" t="s">
        <v>15</v>
      </c>
      <c r="N11" s="347" t="s">
        <v>220</v>
      </c>
    </row>
    <row r="12" spans="2:14" ht="13.5" thickBot="1" x14ac:dyDescent="0.25">
      <c r="B12" s="9">
        <v>1</v>
      </c>
      <c r="C12" s="10" t="s">
        <v>97</v>
      </c>
      <c r="D12" s="11" t="s">
        <v>5</v>
      </c>
      <c r="E12" s="12" t="str">
        <f t="shared" ref="E12:E28" si="0">VLOOKUP(D12,$G$2:$H$4,2,0)</f>
        <v>Doc missing. Please give ASAP to commence our audit</v>
      </c>
      <c r="G12" s="349" t="s">
        <v>259</v>
      </c>
      <c r="N12" s="350" t="s">
        <v>221</v>
      </c>
    </row>
    <row r="13" spans="2:14" ht="13.5" thickBot="1" x14ac:dyDescent="0.25">
      <c r="B13" s="13">
        <f>B12+1</f>
        <v>2</v>
      </c>
      <c r="C13" s="14" t="s">
        <v>16</v>
      </c>
      <c r="D13" s="15" t="s">
        <v>5</v>
      </c>
      <c r="E13" s="16" t="str">
        <f t="shared" si="0"/>
        <v>Doc missing. Please give ASAP to commence our audit</v>
      </c>
      <c r="G13" s="351"/>
      <c r="H13" s="136" t="s">
        <v>274</v>
      </c>
      <c r="N13" s="352" t="s">
        <v>222</v>
      </c>
    </row>
    <row r="14" spans="2:14" ht="16.5" customHeight="1" x14ac:dyDescent="0.2">
      <c r="B14" s="13">
        <f t="shared" ref="B14:B28" si="1">B13+1</f>
        <v>3</v>
      </c>
      <c r="C14" s="14" t="s">
        <v>17</v>
      </c>
      <c r="D14" s="15" t="s">
        <v>5</v>
      </c>
      <c r="E14" s="16" t="str">
        <f t="shared" si="0"/>
        <v>Doc missing. Please give ASAP to commence our audit</v>
      </c>
      <c r="G14" s="351"/>
      <c r="H14" s="76" t="s">
        <v>224</v>
      </c>
      <c r="J14" s="82">
        <v>30000</v>
      </c>
      <c r="K14" s="86">
        <f>J14</f>
        <v>30000</v>
      </c>
      <c r="L14" s="5" t="s">
        <v>223</v>
      </c>
    </row>
    <row r="15" spans="2:14" ht="16.5" customHeight="1" thickBot="1" x14ac:dyDescent="0.25">
      <c r="B15" s="13">
        <f t="shared" si="1"/>
        <v>4</v>
      </c>
      <c r="C15" s="14" t="s">
        <v>98</v>
      </c>
      <c r="D15" s="15" t="s">
        <v>5</v>
      </c>
      <c r="E15" s="16" t="str">
        <f t="shared" si="0"/>
        <v>Doc missing. Please give ASAP to commence our audit</v>
      </c>
      <c r="G15" s="351"/>
      <c r="H15" s="77" t="s">
        <v>225</v>
      </c>
      <c r="J15" s="83">
        <f>$J$14*15%</f>
        <v>4500</v>
      </c>
      <c r="K15" s="87">
        <f>K14+J15</f>
        <v>34500</v>
      </c>
      <c r="L15" s="5" t="s">
        <v>229</v>
      </c>
    </row>
    <row r="16" spans="2:14" s="5" customFormat="1" ht="15.75" customHeight="1" thickBot="1" x14ac:dyDescent="0.25">
      <c r="B16" s="13">
        <f t="shared" si="1"/>
        <v>5</v>
      </c>
      <c r="C16" s="14" t="s">
        <v>18</v>
      </c>
      <c r="D16" s="15" t="s">
        <v>5</v>
      </c>
      <c r="E16" s="16" t="str">
        <f t="shared" si="0"/>
        <v>Doc missing. Please give ASAP to commence our audit</v>
      </c>
      <c r="G16" s="351"/>
      <c r="H16" s="78" t="s">
        <v>226</v>
      </c>
      <c r="J16" s="83">
        <f>$J$14*10%</f>
        <v>3000</v>
      </c>
      <c r="K16" s="88">
        <f>K15+J16</f>
        <v>37500</v>
      </c>
      <c r="L16" s="5" t="s">
        <v>230</v>
      </c>
      <c r="N16" s="136" t="s">
        <v>276</v>
      </c>
    </row>
    <row r="17" spans="2:14" s="5" customFormat="1" ht="16.5" customHeight="1" thickBot="1" x14ac:dyDescent="0.25">
      <c r="B17" s="13">
        <f t="shared" si="1"/>
        <v>6</v>
      </c>
      <c r="C17" s="14" t="s">
        <v>19</v>
      </c>
      <c r="D17" s="15" t="s">
        <v>5</v>
      </c>
      <c r="E17" s="16" t="str">
        <f t="shared" si="0"/>
        <v>Doc missing. Please give ASAP to commence our audit</v>
      </c>
      <c r="G17" s="351"/>
      <c r="H17" s="84" t="s">
        <v>227</v>
      </c>
      <c r="J17" s="85">
        <f>SUM(J14:J16)</f>
        <v>37500</v>
      </c>
      <c r="K17" s="85">
        <f>MAX(K14:K16)</f>
        <v>37500</v>
      </c>
      <c r="N17" s="353" t="s">
        <v>270</v>
      </c>
    </row>
    <row r="18" spans="2:14" s="5" customFormat="1" ht="13.5" thickBot="1" x14ac:dyDescent="0.25">
      <c r="B18" s="13">
        <f t="shared" si="1"/>
        <v>7</v>
      </c>
      <c r="C18" s="14" t="s">
        <v>20</v>
      </c>
      <c r="D18" s="15" t="s">
        <v>7</v>
      </c>
      <c r="E18" s="16" t="str">
        <f t="shared" si="0"/>
        <v>Not applicable for the entity</v>
      </c>
      <c r="J18" s="310"/>
      <c r="N18" s="354" t="s">
        <v>210</v>
      </c>
    </row>
    <row r="19" spans="2:14" s="5" customFormat="1" ht="13.5" thickBot="1" x14ac:dyDescent="0.25">
      <c r="B19" s="13">
        <f t="shared" si="1"/>
        <v>8</v>
      </c>
      <c r="C19" s="14" t="s">
        <v>21</v>
      </c>
      <c r="D19" s="15" t="s">
        <v>5</v>
      </c>
      <c r="E19" s="16" t="str">
        <f t="shared" si="0"/>
        <v>Doc missing. Please give ASAP to commence our audit</v>
      </c>
      <c r="G19" s="351"/>
      <c r="H19" s="349" t="s">
        <v>228</v>
      </c>
      <c r="I19" s="89"/>
      <c r="J19" s="355">
        <v>30000</v>
      </c>
      <c r="L19" s="5" t="str">
        <f>VLOOKUP(J19,$K$14:$L$17,2,0)</f>
        <v>(fee only) plus applicable VAT (i.e. 15%) and non-adjustable tax (10%) thereon</v>
      </c>
      <c r="N19" s="354" t="s">
        <v>271</v>
      </c>
    </row>
    <row r="20" spans="2:14" s="5" customFormat="1" x14ac:dyDescent="0.2">
      <c r="B20" s="13">
        <f t="shared" si="1"/>
        <v>9</v>
      </c>
      <c r="C20" s="14" t="s">
        <v>22</v>
      </c>
      <c r="D20" s="15" t="s">
        <v>5</v>
      </c>
      <c r="E20" s="16" t="str">
        <f t="shared" si="0"/>
        <v>Doc missing. Please give ASAP to commence our audit</v>
      </c>
      <c r="N20" s="354" t="s">
        <v>272</v>
      </c>
    </row>
    <row r="21" spans="2:14" s="5" customFormat="1" ht="13.5" thickBot="1" x14ac:dyDescent="0.25">
      <c r="B21" s="13">
        <f t="shared" si="1"/>
        <v>10</v>
      </c>
      <c r="C21" s="14" t="s">
        <v>23</v>
      </c>
      <c r="D21" s="15" t="s">
        <v>5</v>
      </c>
      <c r="E21" s="16" t="str">
        <f t="shared" si="0"/>
        <v>Doc missing. Please give ASAP to commence our audit</v>
      </c>
      <c r="N21" s="356" t="s">
        <v>277</v>
      </c>
    </row>
    <row r="22" spans="2:14" s="5" customFormat="1" ht="13.5" thickBot="1" x14ac:dyDescent="0.25">
      <c r="B22" s="13">
        <f t="shared" si="1"/>
        <v>11</v>
      </c>
      <c r="C22" s="14" t="s">
        <v>24</v>
      </c>
      <c r="D22" s="15" t="s">
        <v>5</v>
      </c>
      <c r="E22" s="16" t="str">
        <f t="shared" si="0"/>
        <v>Doc missing. Please give ASAP to commence our audit</v>
      </c>
      <c r="N22" s="136" t="s">
        <v>273</v>
      </c>
    </row>
    <row r="23" spans="2:14" s="5" customFormat="1" x14ac:dyDescent="0.2">
      <c r="B23" s="13">
        <f t="shared" si="1"/>
        <v>12</v>
      </c>
      <c r="C23" s="14" t="s">
        <v>25</v>
      </c>
      <c r="D23" s="15" t="s">
        <v>5</v>
      </c>
      <c r="E23" s="16" t="str">
        <f t="shared" si="0"/>
        <v>Doc missing. Please give ASAP to commence our audit</v>
      </c>
      <c r="G23" s="351"/>
      <c r="N23" s="1"/>
    </row>
    <row r="24" spans="2:14" s="5" customFormat="1" x14ac:dyDescent="0.2">
      <c r="B24" s="13">
        <f t="shared" si="1"/>
        <v>13</v>
      </c>
      <c r="C24" s="14" t="s">
        <v>26</v>
      </c>
      <c r="D24" s="15" t="s">
        <v>5</v>
      </c>
      <c r="E24" s="16" t="str">
        <f t="shared" si="0"/>
        <v>Doc missing. Please give ASAP to commence our audit</v>
      </c>
    </row>
    <row r="25" spans="2:14" s="5" customFormat="1" x14ac:dyDescent="0.2">
      <c r="B25" s="13">
        <f t="shared" si="1"/>
        <v>14</v>
      </c>
      <c r="C25" s="14" t="s">
        <v>27</v>
      </c>
      <c r="D25" s="15" t="s">
        <v>5</v>
      </c>
      <c r="E25" s="16" t="str">
        <f t="shared" si="0"/>
        <v>Doc missing. Please give ASAP to commence our audit</v>
      </c>
    </row>
    <row r="26" spans="2:14" s="5" customFormat="1" x14ac:dyDescent="0.2">
      <c r="B26" s="13">
        <f t="shared" si="1"/>
        <v>15</v>
      </c>
      <c r="C26" s="14" t="s">
        <v>28</v>
      </c>
      <c r="D26" s="15" t="s">
        <v>7</v>
      </c>
      <c r="E26" s="16" t="str">
        <f t="shared" si="0"/>
        <v>Not applicable for the entity</v>
      </c>
    </row>
    <row r="27" spans="2:14" s="5" customFormat="1" ht="25.5" x14ac:dyDescent="0.2">
      <c r="B27" s="13">
        <f t="shared" si="1"/>
        <v>16</v>
      </c>
      <c r="C27" s="36" t="s">
        <v>99</v>
      </c>
      <c r="D27" s="15" t="s">
        <v>5</v>
      </c>
      <c r="E27" s="16" t="str">
        <f t="shared" si="0"/>
        <v>Doc missing. Please give ASAP to commence our audit</v>
      </c>
    </row>
    <row r="28" spans="2:14" s="5" customFormat="1" ht="13.5" thickBot="1" x14ac:dyDescent="0.25">
      <c r="B28" s="17">
        <f t="shared" si="1"/>
        <v>17</v>
      </c>
      <c r="C28" s="18" t="s">
        <v>29</v>
      </c>
      <c r="D28" s="19" t="s">
        <v>5</v>
      </c>
      <c r="E28" s="20" t="str">
        <f t="shared" si="0"/>
        <v>Doc missing. Please give ASAP to commence our audit</v>
      </c>
    </row>
    <row r="29" spans="2:14" s="5" customFormat="1" x14ac:dyDescent="0.2">
      <c r="B29" s="1"/>
      <c r="D29" s="21"/>
    </row>
    <row r="30" spans="2:14" x14ac:dyDescent="0.2">
      <c r="B30" s="1" t="s">
        <v>30</v>
      </c>
    </row>
    <row r="31" spans="2:14" x14ac:dyDescent="0.2">
      <c r="B31" s="1" t="s">
        <v>31</v>
      </c>
    </row>
    <row r="32" spans="2:14" x14ac:dyDescent="0.2">
      <c r="B32" s="1" t="s">
        <v>32</v>
      </c>
    </row>
    <row r="34" spans="2:2" x14ac:dyDescent="0.2">
      <c r="B34" s="1" t="s">
        <v>455</v>
      </c>
    </row>
  </sheetData>
  <sheetProtection selectLockedCells="1" selectUnlockedCells="1"/>
  <dataConsolidate function="min">
    <dataRefs count="1">
      <dataRef ref="H37:H43" sheet="ALLOC" r:id="rId1"/>
    </dataRefs>
  </dataConsolidate>
  <mergeCells count="2">
    <mergeCell ref="D5:E5"/>
    <mergeCell ref="D7:E9"/>
  </mergeCells>
  <conditionalFormatting sqref="D5:E5">
    <cfRule type="notContainsBlanks" dxfId="96" priority="6">
      <formula>LEN(TRIM(D5))&gt;0</formula>
    </cfRule>
  </conditionalFormatting>
  <conditionalFormatting sqref="D12:D26 D28:D29">
    <cfRule type="cellIs" dxfId="95" priority="7" operator="equal">
      <formula>$G$3</formula>
    </cfRule>
    <cfRule type="cellIs" dxfId="94" priority="8" operator="equal">
      <formula>$G$4</formula>
    </cfRule>
    <cfRule type="cellIs" dxfId="93" priority="9" operator="equal">
      <formula>$G$2</formula>
    </cfRule>
  </conditionalFormatting>
  <conditionalFormatting sqref="D27">
    <cfRule type="cellIs" dxfId="92" priority="2" operator="equal">
      <formula>$G$3</formula>
    </cfRule>
    <cfRule type="cellIs" dxfId="91" priority="3" operator="equal">
      <formula>$G$4</formula>
    </cfRule>
    <cfRule type="cellIs" dxfId="90" priority="4" operator="equal">
      <formula>$G$2</formula>
    </cfRule>
  </conditionalFormatting>
  <dataValidations count="1">
    <dataValidation type="list" allowBlank="1" showInputMessage="1" showErrorMessage="1" sqref="D12:D29">
      <formula1>$G$2:$G$4</formula1>
    </dataValidation>
  </dataValidations>
  <hyperlinks>
    <hyperlink ref="N21" r:id="rId2"/>
  </hyperlinks>
  <pageMargins left="0.7" right="0.7" top="0.75" bottom="0.75" header="0.3" footer="0.3"/>
  <pageSetup paperSize="9" scale="86" orientation="landscape" r:id="rId3"/>
  <extLst>
    <ext xmlns:x14="http://schemas.microsoft.com/office/spreadsheetml/2009/9/main" uri="{78C0D931-6437-407d-A8EE-F0AAD7539E65}">
      <x14:conditionalFormattings>
        <x14:conditionalFormatting xmlns:xm="http://schemas.microsoft.com/office/excel/2006/main">
          <x14:cfRule type="containsText" priority="10" operator="containsText" id="{62106B66-2B97-4B09-9F8A-F4D0A7EE35B7}">
            <xm:f>NOT(ISERROR(SEARCH($H$3,E12)))</xm:f>
            <xm:f>$H$3</xm:f>
            <x14:dxf>
              <font>
                <b/>
                <i val="0"/>
                <color theme="0"/>
              </font>
              <fill>
                <patternFill>
                  <bgColor theme="1" tint="0.14996795556505021"/>
                </patternFill>
              </fill>
            </x14:dxf>
          </x14:cfRule>
          <xm:sqref>E12:E26 E28:E29</xm:sqref>
        </x14:conditionalFormatting>
        <x14:conditionalFormatting xmlns:xm="http://schemas.microsoft.com/office/excel/2006/main">
          <x14:cfRule type="containsText" priority="5" operator="containsText" id="{A9F97BC2-6FB8-4230-91F8-65EB6DFDDEDD}">
            <xm:f>NOT(ISERROR(SEARCH($H$3,E27)))</xm:f>
            <xm:f>$H$3</xm:f>
            <x14:dxf>
              <font>
                <b/>
                <i val="0"/>
                <color theme="0"/>
              </font>
              <fill>
                <patternFill>
                  <bgColor theme="1" tint="0.14996795556505021"/>
                </patternFill>
              </fill>
            </x14:dxf>
          </x14:cfRule>
          <xm:sqref>E27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8BA06"/>
  </sheetPr>
  <dimension ref="B1:U61"/>
  <sheetViews>
    <sheetView view="pageBreakPreview" topLeftCell="A52" zoomScaleNormal="100" zoomScaleSheetLayoutView="100" workbookViewId="0">
      <selection activeCell="G62" sqref="G62"/>
    </sheetView>
  </sheetViews>
  <sheetFormatPr defaultRowHeight="15" x14ac:dyDescent="0.25"/>
  <cols>
    <col min="1" max="1" width="8.88671875" style="109"/>
    <col min="2" max="2" width="0.88671875" style="109" customWidth="1"/>
    <col min="3" max="3" width="19.21875" style="109" customWidth="1"/>
    <col min="4" max="4" width="1" style="109" customWidth="1"/>
    <col min="5" max="5" width="7.88671875" style="109" bestFit="1" customWidth="1"/>
    <col min="6" max="9" width="8.88671875" style="109"/>
    <col min="10" max="10" width="10.6640625" style="109" customWidth="1"/>
    <col min="11" max="11" width="0.44140625" style="109" customWidth="1"/>
    <col min="12" max="16384" width="8.88671875" style="109"/>
  </cols>
  <sheetData>
    <row r="1" spans="2:11" x14ac:dyDescent="0.25">
      <c r="J1" s="109" t="s">
        <v>0</v>
      </c>
    </row>
    <row r="2" spans="2:11" x14ac:dyDescent="0.25">
      <c r="B2" s="109" t="s">
        <v>200</v>
      </c>
    </row>
    <row r="3" spans="2:11" ht="36.75" x14ac:dyDescent="0.25">
      <c r="C3" s="416" t="s">
        <v>201</v>
      </c>
      <c r="D3" s="416"/>
      <c r="E3" s="416"/>
      <c r="F3" s="416"/>
      <c r="G3" s="416"/>
      <c r="H3" s="416"/>
      <c r="I3" s="416"/>
      <c r="J3" s="416"/>
    </row>
    <row r="4" spans="2:11" ht="19.5" x14ac:dyDescent="0.25">
      <c r="C4" s="70"/>
    </row>
    <row r="5" spans="2:11" ht="15.75" x14ac:dyDescent="0.25">
      <c r="C5" s="71" t="s">
        <v>202</v>
      </c>
      <c r="D5" s="71" t="s">
        <v>203</v>
      </c>
      <c r="E5" s="417" t="str">
        <f>'Doc List'!$D$5</f>
        <v>ELECTRO MECH AUTOMATION &amp; ENGINEERING LTD.</v>
      </c>
      <c r="F5" s="417"/>
      <c r="G5" s="417"/>
      <c r="H5" s="417"/>
      <c r="I5" s="417"/>
      <c r="J5" s="417"/>
      <c r="K5" s="417"/>
    </row>
    <row r="6" spans="2:11" ht="15.75" customHeight="1" x14ac:dyDescent="0.25">
      <c r="C6" s="417" t="s">
        <v>258</v>
      </c>
      <c r="D6" s="71" t="s">
        <v>204</v>
      </c>
      <c r="E6" s="417" t="str">
        <f>'Doc List'!$G$12</f>
        <v>C- 175170/2016</v>
      </c>
      <c r="F6" s="417"/>
      <c r="G6" s="417"/>
      <c r="H6" s="417"/>
      <c r="I6" s="417"/>
      <c r="J6" s="417"/>
      <c r="K6" s="417"/>
    </row>
    <row r="7" spans="2:11" ht="15.75" customHeight="1" x14ac:dyDescent="0.25">
      <c r="C7" s="417"/>
    </row>
    <row r="8" spans="2:11" ht="15.75" x14ac:dyDescent="0.25">
      <c r="C8" s="415" t="s">
        <v>205</v>
      </c>
      <c r="D8" s="415"/>
      <c r="E8" s="415"/>
      <c r="F8" s="415"/>
      <c r="G8" s="415"/>
      <c r="H8" s="415"/>
      <c r="I8" s="415"/>
      <c r="J8" s="415"/>
      <c r="K8" s="415"/>
    </row>
    <row r="9" spans="2:11" ht="15.75" x14ac:dyDescent="0.25">
      <c r="C9" s="415" t="s">
        <v>206</v>
      </c>
      <c r="D9" s="415"/>
      <c r="E9" s="415"/>
      <c r="F9" s="415"/>
      <c r="G9" s="415"/>
      <c r="H9" s="415"/>
      <c r="I9" s="415"/>
      <c r="J9" s="415"/>
      <c r="K9" s="415"/>
    </row>
    <row r="10" spans="2:11" ht="15.75" x14ac:dyDescent="0.25">
      <c r="C10" s="415" t="s">
        <v>207</v>
      </c>
      <c r="D10" s="415"/>
      <c r="E10" s="415"/>
      <c r="F10" s="415"/>
      <c r="G10" s="415"/>
      <c r="H10" s="415"/>
      <c r="I10" s="415"/>
      <c r="J10" s="415"/>
      <c r="K10" s="415"/>
    </row>
    <row r="11" spans="2:11" ht="15.75" x14ac:dyDescent="0.25">
      <c r="C11" s="73"/>
    </row>
    <row r="12" spans="2:11" ht="15.75" x14ac:dyDescent="0.25">
      <c r="C12" s="73"/>
    </row>
    <row r="13" spans="2:11" s="110" customFormat="1" ht="57" customHeight="1" x14ac:dyDescent="0.25">
      <c r="C13" s="418" t="str">
        <f>"I/We "&amp;'Doc List'!$N$5&amp;", "&amp;'Doc List'!$N$6&amp;", hereby give notice to the Register of Joint Stock Companies, Dhaka, Pursuant to Section 210 (2) of Companies Act, 1994 that I/We have received intimation dated the ……............… 2022 from "&amp;'Doc List'!$D$5&amp;"."</f>
        <v>I/We Mak &amp; Co., Chartered Accountants, hereby give notice to the Register of Joint Stock Companies, Dhaka, Pursuant to Section 210 (2) of Companies Act, 1994 that I/We have received intimation dated the ……............… 2022 from ELECTRO MECH AUTOMATION &amp; ENGINEERING LTD..</v>
      </c>
      <c r="D13" s="418"/>
      <c r="E13" s="418"/>
      <c r="F13" s="418"/>
      <c r="G13" s="418"/>
      <c r="H13" s="418"/>
      <c r="I13" s="418"/>
      <c r="J13" s="418"/>
      <c r="K13" s="418"/>
    </row>
    <row r="14" spans="2:11" x14ac:dyDescent="0.25">
      <c r="C14" s="419" t="str">
        <f>"Of my/our having been appointed as Auditor(s) "&amp;"for the period from "&amp;'Doc List'!$G$6&amp;" to "&amp;'Doc List'!$E$6&amp;" and that I/We are Accepted the appointment as Auditor(s) of the Company."</f>
        <v>Of my/our having been appointed as Auditor(s) for the period from 01 July 2021 to 30 June 2022 and that I/We are Accepted the appointment as Auditor(s) of the Company.</v>
      </c>
      <c r="D14" s="419"/>
      <c r="E14" s="419"/>
      <c r="F14" s="419"/>
      <c r="G14" s="419"/>
      <c r="H14" s="419"/>
      <c r="I14" s="419"/>
      <c r="J14" s="419"/>
      <c r="K14" s="419"/>
    </row>
    <row r="15" spans="2:11" x14ac:dyDescent="0.25">
      <c r="C15" s="419"/>
      <c r="D15" s="419"/>
      <c r="E15" s="419"/>
      <c r="F15" s="419"/>
      <c r="G15" s="419"/>
      <c r="H15" s="419"/>
      <c r="I15" s="419"/>
      <c r="J15" s="419"/>
      <c r="K15" s="419"/>
    </row>
    <row r="16" spans="2:11" ht="15.75" customHeight="1" x14ac:dyDescent="0.25">
      <c r="C16" s="419"/>
      <c r="D16" s="419"/>
      <c r="E16" s="419"/>
      <c r="F16" s="419"/>
      <c r="G16" s="419"/>
      <c r="H16" s="419"/>
      <c r="I16" s="419"/>
      <c r="J16" s="419"/>
      <c r="K16" s="419"/>
    </row>
    <row r="17" spans="3:10" x14ac:dyDescent="0.25">
      <c r="C17" s="420" t="s">
        <v>208</v>
      </c>
      <c r="D17" s="421" t="s">
        <v>209</v>
      </c>
      <c r="E17" s="422"/>
      <c r="F17" s="111"/>
      <c r="G17" s="111"/>
      <c r="H17" s="111"/>
      <c r="I17" s="111"/>
      <c r="J17" s="111"/>
    </row>
    <row r="18" spans="3:10" x14ac:dyDescent="0.25">
      <c r="C18" s="420"/>
      <c r="D18" s="421"/>
      <c r="E18" s="422"/>
      <c r="F18" s="111"/>
      <c r="G18" s="111"/>
      <c r="H18" s="111"/>
      <c r="I18" s="111"/>
      <c r="J18" s="111"/>
    </row>
    <row r="19" spans="3:10" x14ac:dyDescent="0.25">
      <c r="C19" s="420"/>
      <c r="D19" s="421"/>
      <c r="E19" s="422"/>
      <c r="F19" s="111"/>
      <c r="G19" s="112"/>
      <c r="H19" s="112"/>
      <c r="I19" s="112"/>
      <c r="J19" s="112"/>
    </row>
    <row r="20" spans="3:10" ht="15" customHeight="1" x14ac:dyDescent="0.25">
      <c r="C20" s="420"/>
      <c r="D20" s="421"/>
      <c r="F20" s="107"/>
      <c r="G20" s="423" t="str">
        <f>'Doc List'!$N$3</f>
        <v>Md. Abdur Rouf, FCA (Enrollment no 918)</v>
      </c>
      <c r="H20" s="423"/>
      <c r="I20" s="423"/>
      <c r="J20" s="423"/>
    </row>
    <row r="21" spans="3:10" x14ac:dyDescent="0.25">
      <c r="C21" s="420"/>
      <c r="D21" s="421"/>
      <c r="F21" s="108"/>
      <c r="G21" s="424" t="str">
        <f>'Doc List'!$N$4</f>
        <v>Partner</v>
      </c>
      <c r="H21" s="424"/>
      <c r="I21" s="424"/>
      <c r="J21" s="424"/>
    </row>
    <row r="22" spans="3:10" ht="15" customHeight="1" x14ac:dyDescent="0.25">
      <c r="C22" s="420"/>
      <c r="D22" s="421"/>
      <c r="F22" s="108"/>
      <c r="G22" s="425" t="str">
        <f>'Doc List'!$N$5</f>
        <v>Mak &amp; Co.</v>
      </c>
      <c r="H22" s="425"/>
      <c r="I22" s="425"/>
      <c r="J22" s="425"/>
    </row>
    <row r="23" spans="3:10" ht="15" customHeight="1" x14ac:dyDescent="0.25">
      <c r="C23" s="420"/>
      <c r="D23" s="421"/>
      <c r="F23" s="108"/>
      <c r="G23" s="424" t="str">
        <f>'Doc List'!$N$6</f>
        <v>Chartered Accountants</v>
      </c>
      <c r="H23" s="424"/>
      <c r="I23" s="424"/>
      <c r="J23" s="424"/>
    </row>
    <row r="24" spans="3:10" ht="15.75" x14ac:dyDescent="0.25">
      <c r="C24" s="74"/>
    </row>
    <row r="25" spans="3:10" ht="15.75" x14ac:dyDescent="0.25">
      <c r="C25" s="74"/>
    </row>
    <row r="26" spans="3:10" ht="15.75" x14ac:dyDescent="0.25">
      <c r="C26" s="417" t="s">
        <v>262</v>
      </c>
      <c r="D26" s="417"/>
      <c r="E26" s="417"/>
      <c r="F26" s="417"/>
      <c r="G26" s="417"/>
      <c r="H26" s="417"/>
      <c r="I26" s="417"/>
      <c r="J26" s="417"/>
    </row>
    <row r="27" spans="3:10" ht="15.75" x14ac:dyDescent="0.25">
      <c r="C27" s="90"/>
    </row>
    <row r="28" spans="3:10" ht="15.75" x14ac:dyDescent="0.25">
      <c r="C28" s="417" t="s">
        <v>211</v>
      </c>
      <c r="D28" s="417"/>
      <c r="E28" s="417"/>
      <c r="F28" s="417"/>
      <c r="G28" s="417"/>
      <c r="H28" s="417"/>
      <c r="I28" s="417"/>
      <c r="J28" s="417"/>
    </row>
    <row r="29" spans="3:10" ht="15.75" x14ac:dyDescent="0.25">
      <c r="C29" s="417" t="s">
        <v>212</v>
      </c>
      <c r="D29" s="417"/>
      <c r="E29" s="417"/>
      <c r="F29" s="417"/>
      <c r="G29" s="417"/>
      <c r="H29" s="417"/>
      <c r="I29" s="417"/>
      <c r="J29" s="417"/>
    </row>
    <row r="30" spans="3:10" ht="15.75" x14ac:dyDescent="0.25">
      <c r="C30" s="72"/>
    </row>
    <row r="31" spans="3:10" ht="36.75" x14ac:dyDescent="0.25">
      <c r="C31" s="416" t="s">
        <v>201</v>
      </c>
      <c r="D31" s="416"/>
      <c r="E31" s="416"/>
      <c r="F31" s="416"/>
      <c r="G31" s="416"/>
      <c r="H31" s="416"/>
      <c r="I31" s="416"/>
      <c r="J31" s="416"/>
    </row>
    <row r="32" spans="3:10" ht="19.5" x14ac:dyDescent="0.25">
      <c r="C32" s="70"/>
    </row>
    <row r="33" spans="3:21" ht="15.75" x14ac:dyDescent="0.25">
      <c r="C33" s="71" t="s">
        <v>202</v>
      </c>
      <c r="D33" s="71" t="s">
        <v>203</v>
      </c>
      <c r="E33" s="417" t="str">
        <f>'Doc List'!$D$5</f>
        <v>ELECTRO MECH AUTOMATION &amp; ENGINEERING LTD.</v>
      </c>
      <c r="F33" s="417"/>
      <c r="G33" s="417"/>
      <c r="H33" s="417"/>
      <c r="I33" s="417"/>
      <c r="J33" s="417"/>
      <c r="K33" s="417"/>
    </row>
    <row r="34" spans="3:21" ht="15.75" customHeight="1" x14ac:dyDescent="0.25">
      <c r="C34" s="417" t="s">
        <v>258</v>
      </c>
      <c r="D34" s="71" t="s">
        <v>204</v>
      </c>
      <c r="E34" s="417" t="str">
        <f>'Doc List'!$G$12</f>
        <v>C- 175170/2016</v>
      </c>
      <c r="F34" s="417"/>
      <c r="G34" s="417"/>
      <c r="H34" s="417"/>
      <c r="I34" s="417"/>
      <c r="J34" s="417"/>
      <c r="K34" s="417"/>
    </row>
    <row r="35" spans="3:21" ht="15.75" customHeight="1" x14ac:dyDescent="0.25">
      <c r="C35" s="417"/>
    </row>
    <row r="36" spans="3:21" ht="15.75" x14ac:dyDescent="0.25">
      <c r="C36" s="415" t="s">
        <v>205</v>
      </c>
      <c r="D36" s="415"/>
      <c r="E36" s="415"/>
      <c r="F36" s="415"/>
      <c r="G36" s="415"/>
      <c r="H36" s="415"/>
      <c r="I36" s="415"/>
      <c r="J36" s="415"/>
      <c r="K36" s="415"/>
    </row>
    <row r="37" spans="3:21" ht="15.75" x14ac:dyDescent="0.25">
      <c r="C37" s="415" t="s">
        <v>206</v>
      </c>
      <c r="D37" s="415"/>
      <c r="E37" s="415"/>
      <c r="F37" s="415"/>
      <c r="G37" s="415"/>
      <c r="H37" s="415"/>
      <c r="I37" s="415"/>
      <c r="J37" s="415"/>
      <c r="K37" s="415"/>
    </row>
    <row r="38" spans="3:21" ht="15.75" x14ac:dyDescent="0.25">
      <c r="C38" s="415" t="s">
        <v>207</v>
      </c>
      <c r="D38" s="415"/>
      <c r="E38" s="415"/>
      <c r="F38" s="415"/>
      <c r="G38" s="415"/>
      <c r="H38" s="415"/>
      <c r="I38" s="415"/>
      <c r="J38" s="415"/>
      <c r="K38" s="415"/>
    </row>
    <row r="39" spans="3:21" ht="15.75" x14ac:dyDescent="0.25">
      <c r="C39" s="73"/>
    </row>
    <row r="40" spans="3:21" ht="15.75" x14ac:dyDescent="0.25">
      <c r="C40" s="73"/>
      <c r="N40" s="417"/>
      <c r="O40" s="417"/>
      <c r="P40" s="417"/>
      <c r="Q40" s="417"/>
      <c r="R40" s="417"/>
      <c r="S40" s="417"/>
      <c r="T40" s="417"/>
      <c r="U40" s="417"/>
    </row>
    <row r="41" spans="3:21" s="110" customFormat="1" ht="57" customHeight="1" x14ac:dyDescent="0.25">
      <c r="C41" s="418" t="str">
        <f>"I/We "&amp;'Doc List'!$N$5&amp;", "&amp;'Doc List'!$N$6&amp;", hereby give notice to the Register of Joint Stock Companies, Dhaka, Pursuant to Section 210 (2) of Companies Act, 1994 that I/We have received intimation dated the ……............… 2023 from "&amp;'Doc List'!$D$5&amp;"."</f>
        <v>I/We Mak &amp; Co., Chartered Accountants, hereby give notice to the Register of Joint Stock Companies, Dhaka, Pursuant to Section 210 (2) of Companies Act, 1994 that I/We have received intimation dated the ……............… 2023 from ELECTRO MECH AUTOMATION &amp; ENGINEERING LTD..</v>
      </c>
      <c r="D41" s="418"/>
      <c r="E41" s="418"/>
      <c r="F41" s="418"/>
      <c r="G41" s="418"/>
      <c r="H41" s="418"/>
      <c r="I41" s="418"/>
      <c r="J41" s="418"/>
      <c r="K41" s="418"/>
      <c r="M41" s="113"/>
    </row>
    <row r="42" spans="3:21" x14ac:dyDescent="0.25">
      <c r="C42" s="419" t="str">
        <f>"Of my/our having been appointed as Auditor(s) "&amp;"for the period from "&amp;TEXT('Doc List'!$G$6+365,"dd mmmm yyyy")&amp;" to "&amp;TEXT('Doc List'!$E$6+365,"dd mmmm yyyy")&amp;" and that I/We are Accepted the appointment as Auditor(s) of the Company."</f>
        <v>Of my/our having been appointed as Auditor(s) for the period from 01 July 2022 to 30 June 2023 and that I/We are Accepted the appointment as Auditor(s) of the Company.</v>
      </c>
      <c r="D42" s="419"/>
      <c r="E42" s="419"/>
      <c r="F42" s="419"/>
      <c r="G42" s="419"/>
      <c r="H42" s="419"/>
      <c r="I42" s="419"/>
      <c r="J42" s="419"/>
      <c r="K42" s="419"/>
    </row>
    <row r="43" spans="3:21" x14ac:dyDescent="0.25">
      <c r="C43" s="419"/>
      <c r="D43" s="419"/>
      <c r="E43" s="419"/>
      <c r="F43" s="419"/>
      <c r="G43" s="419"/>
      <c r="H43" s="419"/>
      <c r="I43" s="419"/>
      <c r="J43" s="419"/>
      <c r="K43" s="419"/>
    </row>
    <row r="44" spans="3:21" ht="15.75" customHeight="1" x14ac:dyDescent="0.25">
      <c r="C44" s="419"/>
      <c r="D44" s="419"/>
      <c r="E44" s="419"/>
      <c r="F44" s="419"/>
      <c r="G44" s="419"/>
      <c r="H44" s="419"/>
      <c r="I44" s="419"/>
      <c r="J44" s="419"/>
      <c r="K44" s="419"/>
    </row>
    <row r="45" spans="3:21" x14ac:dyDescent="0.25">
      <c r="C45" s="420" t="s">
        <v>208</v>
      </c>
      <c r="D45" s="421" t="s">
        <v>209</v>
      </c>
      <c r="E45" s="422"/>
      <c r="F45" s="111"/>
      <c r="G45" s="111"/>
      <c r="H45" s="111"/>
      <c r="I45" s="111"/>
      <c r="J45" s="111"/>
    </row>
    <row r="46" spans="3:21" x14ac:dyDescent="0.25">
      <c r="C46" s="420"/>
      <c r="D46" s="421"/>
      <c r="E46" s="422"/>
      <c r="F46" s="111"/>
      <c r="G46" s="111"/>
      <c r="H46" s="111"/>
      <c r="I46" s="111"/>
      <c r="J46" s="111"/>
    </row>
    <row r="47" spans="3:21" x14ac:dyDescent="0.25">
      <c r="C47" s="420"/>
      <c r="D47" s="421"/>
      <c r="E47" s="422"/>
      <c r="F47" s="111"/>
      <c r="G47" s="112"/>
      <c r="H47" s="112"/>
      <c r="I47" s="112"/>
      <c r="J47" s="112"/>
    </row>
    <row r="48" spans="3:21" ht="15" customHeight="1" x14ac:dyDescent="0.25">
      <c r="C48" s="420"/>
      <c r="D48" s="421"/>
      <c r="F48" s="107"/>
      <c r="G48" s="423" t="str">
        <f>'Doc List'!$N$3</f>
        <v>Md. Abdur Rouf, FCA (Enrollment no 918)</v>
      </c>
      <c r="H48" s="423"/>
      <c r="I48" s="423"/>
      <c r="J48" s="423"/>
    </row>
    <row r="49" spans="3:10" x14ac:dyDescent="0.25">
      <c r="C49" s="420"/>
      <c r="D49" s="421"/>
      <c r="F49" s="108"/>
      <c r="G49" s="424" t="str">
        <f>'Doc List'!$N$4</f>
        <v>Partner</v>
      </c>
      <c r="H49" s="424"/>
      <c r="I49" s="424"/>
      <c r="J49" s="424"/>
    </row>
    <row r="50" spans="3:10" ht="15" customHeight="1" x14ac:dyDescent="0.25">
      <c r="C50" s="420"/>
      <c r="D50" s="421"/>
      <c r="F50" s="108"/>
      <c r="G50" s="425" t="str">
        <f>'Doc List'!$N$5</f>
        <v>Mak &amp; Co.</v>
      </c>
      <c r="H50" s="425"/>
      <c r="I50" s="425"/>
      <c r="J50" s="425"/>
    </row>
    <row r="51" spans="3:10" ht="15" customHeight="1" x14ac:dyDescent="0.25">
      <c r="C51" s="420"/>
      <c r="D51" s="421"/>
      <c r="F51" s="108"/>
      <c r="G51" s="424" t="str">
        <f>'Doc List'!$N$6</f>
        <v>Chartered Accountants</v>
      </c>
      <c r="H51" s="424"/>
      <c r="I51" s="424"/>
      <c r="J51" s="424"/>
    </row>
    <row r="52" spans="3:10" ht="15.75" x14ac:dyDescent="0.25">
      <c r="C52" s="74"/>
    </row>
    <row r="53" spans="3:10" ht="15.75" x14ac:dyDescent="0.25">
      <c r="C53" s="74"/>
    </row>
    <row r="54" spans="3:10" ht="15.75" x14ac:dyDescent="0.25">
      <c r="C54" s="417" t="s">
        <v>261</v>
      </c>
      <c r="D54" s="417"/>
      <c r="E54" s="417"/>
      <c r="F54" s="417"/>
      <c r="G54" s="417"/>
      <c r="H54" s="417"/>
      <c r="I54" s="417"/>
      <c r="J54" s="417"/>
    </row>
    <row r="55" spans="3:10" ht="15.75" x14ac:dyDescent="0.25">
      <c r="C55" s="90"/>
    </row>
    <row r="56" spans="3:10" ht="15.75" x14ac:dyDescent="0.25">
      <c r="C56" s="417" t="s">
        <v>211</v>
      </c>
      <c r="D56" s="417"/>
      <c r="E56" s="417"/>
      <c r="F56" s="417"/>
      <c r="G56" s="417"/>
      <c r="H56" s="417"/>
      <c r="I56" s="417"/>
      <c r="J56" s="417"/>
    </row>
    <row r="57" spans="3:10" ht="15.75" x14ac:dyDescent="0.25">
      <c r="C57" s="417" t="s">
        <v>212</v>
      </c>
      <c r="D57" s="417"/>
      <c r="E57" s="417"/>
      <c r="F57" s="417"/>
      <c r="G57" s="417"/>
      <c r="H57" s="417"/>
      <c r="I57" s="417"/>
      <c r="J57" s="417"/>
    </row>
    <row r="58" spans="3:10" ht="15.75" x14ac:dyDescent="0.25">
      <c r="C58" s="72"/>
    </row>
    <row r="59" spans="3:10" ht="15.75" x14ac:dyDescent="0.25">
      <c r="C59" s="72"/>
    </row>
    <row r="60" spans="3:10" ht="15.75" x14ac:dyDescent="0.25">
      <c r="C60" s="72"/>
    </row>
    <row r="61" spans="3:10" ht="15.75" x14ac:dyDescent="0.25">
      <c r="C61" s="72"/>
    </row>
  </sheetData>
  <mergeCells count="43">
    <mergeCell ref="C54:J54"/>
    <mergeCell ref="C56:J56"/>
    <mergeCell ref="C57:J57"/>
    <mergeCell ref="N40:U40"/>
    <mergeCell ref="C48:C51"/>
    <mergeCell ref="D48:D51"/>
    <mergeCell ref="G48:J48"/>
    <mergeCell ref="G49:J49"/>
    <mergeCell ref="G50:J50"/>
    <mergeCell ref="G51:J51"/>
    <mergeCell ref="C38:K38"/>
    <mergeCell ref="C41:K41"/>
    <mergeCell ref="C42:K44"/>
    <mergeCell ref="C45:C47"/>
    <mergeCell ref="D45:D47"/>
    <mergeCell ref="E45:E47"/>
    <mergeCell ref="E33:K33"/>
    <mergeCell ref="C34:C35"/>
    <mergeCell ref="E34:K34"/>
    <mergeCell ref="C36:K36"/>
    <mergeCell ref="C37:K37"/>
    <mergeCell ref="G20:J20"/>
    <mergeCell ref="G21:J21"/>
    <mergeCell ref="G22:J22"/>
    <mergeCell ref="G23:J23"/>
    <mergeCell ref="C31:J31"/>
    <mergeCell ref="C26:J26"/>
    <mergeCell ref="C28:J28"/>
    <mergeCell ref="C29:J29"/>
    <mergeCell ref="C20:C23"/>
    <mergeCell ref="D20:D23"/>
    <mergeCell ref="C13:K13"/>
    <mergeCell ref="C14:K16"/>
    <mergeCell ref="C17:C19"/>
    <mergeCell ref="D17:D19"/>
    <mergeCell ref="E17:E19"/>
    <mergeCell ref="C10:K10"/>
    <mergeCell ref="C3:J3"/>
    <mergeCell ref="E5:K5"/>
    <mergeCell ref="E6:K6"/>
    <mergeCell ref="C8:K8"/>
    <mergeCell ref="C9:K9"/>
    <mergeCell ref="C6:C7"/>
  </mergeCells>
  <pageMargins left="1" right="0.5" top="2" bottom="1" header="0.3" footer="0.3"/>
  <pageSetup scale="98" orientation="portrait" r:id="rId1"/>
  <rowBreaks count="1" manualBreakCount="1">
    <brk id="29" min="1"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5"/>
  <sheetViews>
    <sheetView showGridLines="0" view="pageBreakPreview" zoomScaleNormal="100" zoomScaleSheetLayoutView="100" workbookViewId="0">
      <selection activeCell="E22" sqref="E22:K24"/>
    </sheetView>
  </sheetViews>
  <sheetFormatPr defaultRowHeight="12.75" x14ac:dyDescent="0.2"/>
  <cols>
    <col min="1" max="1" width="8.88671875" style="125"/>
    <col min="2" max="2" width="2.5546875" style="125" customWidth="1"/>
    <col min="3" max="3" width="1.88671875" style="125" customWidth="1"/>
    <col min="4" max="4" width="1.77734375" style="125" customWidth="1"/>
    <col min="5" max="5" width="13.21875" style="125" customWidth="1"/>
    <col min="6" max="6" width="15.21875" style="125" customWidth="1"/>
    <col min="7" max="7" width="10.77734375" style="125" customWidth="1"/>
    <col min="8" max="8" width="5.77734375" style="125" customWidth="1"/>
    <col min="9" max="9" width="6.109375" style="125" customWidth="1"/>
    <col min="10" max="10" width="6.44140625" style="125" customWidth="1"/>
    <col min="11" max="11" width="7.77734375" style="125" customWidth="1"/>
    <col min="12" max="12" width="0.6640625" style="125" customWidth="1"/>
    <col min="13" max="16384" width="8.88671875" style="125"/>
  </cols>
  <sheetData>
    <row r="1" spans="1:11" x14ac:dyDescent="0.2">
      <c r="A1" s="358"/>
      <c r="J1" s="125" t="s">
        <v>0</v>
      </c>
    </row>
    <row r="2" spans="1:11" x14ac:dyDescent="0.2">
      <c r="A2" s="358"/>
    </row>
    <row r="3" spans="1:11" x14ac:dyDescent="0.2">
      <c r="B3" s="426">
        <f ca="1">Appoin_Letter!C3+1</f>
        <v>44961.563944675923</v>
      </c>
      <c r="C3" s="426"/>
      <c r="D3" s="426"/>
      <c r="E3" s="426"/>
      <c r="F3" s="426"/>
    </row>
    <row r="5" spans="1:11" ht="15.75" customHeight="1" x14ac:dyDescent="0.2">
      <c r="B5" s="427" t="s">
        <v>457</v>
      </c>
      <c r="C5" s="427"/>
      <c r="D5" s="427"/>
      <c r="E5" s="427"/>
      <c r="F5" s="359"/>
      <c r="G5" s="359"/>
    </row>
    <row r="6" spans="1:11" x14ac:dyDescent="0.2">
      <c r="B6" s="359" t="s">
        <v>458</v>
      </c>
      <c r="C6" s="360"/>
      <c r="D6" s="359"/>
      <c r="E6" s="359"/>
      <c r="F6" s="359"/>
      <c r="G6" s="359"/>
    </row>
    <row r="7" spans="1:11" x14ac:dyDescent="0.2">
      <c r="B7" s="359" t="s">
        <v>441</v>
      </c>
      <c r="C7" s="361"/>
      <c r="D7" s="359"/>
      <c r="E7" s="359"/>
      <c r="F7" s="359"/>
      <c r="G7" s="359"/>
    </row>
    <row r="8" spans="1:11" x14ac:dyDescent="0.2">
      <c r="B8" s="365" t="s">
        <v>459</v>
      </c>
      <c r="C8" s="361"/>
      <c r="D8" s="359"/>
      <c r="E8" s="359"/>
      <c r="F8" s="359"/>
      <c r="G8" s="359"/>
    </row>
    <row r="9" spans="1:11" x14ac:dyDescent="0.2">
      <c r="A9" s="125" t="s">
        <v>282</v>
      </c>
      <c r="C9" s="360"/>
      <c r="D9" s="359"/>
      <c r="E9" s="359"/>
      <c r="F9" s="359"/>
      <c r="G9" s="359"/>
    </row>
    <row r="10" spans="1:11" x14ac:dyDescent="0.2">
      <c r="C10" s="362"/>
    </row>
    <row r="11" spans="1:11" x14ac:dyDescent="0.2">
      <c r="B11" s="125" t="s">
        <v>264</v>
      </c>
      <c r="C11" s="362"/>
    </row>
    <row r="12" spans="1:11" ht="15.75" customHeight="1" x14ac:dyDescent="0.2">
      <c r="B12" s="363"/>
      <c r="C12" s="428" t="str">
        <f>"Balance confirmation of A/C name: "
&amp;'Doc List'!$D$5&amp;" - as on "&amp;'Doc List'!$E$6&amp;"."</f>
        <v>Balance confirmation of A/C name: ELECTRO MECH AUTOMATION &amp; ENGINEERING LTD. - as on 30 June 2022.</v>
      </c>
      <c r="D12" s="428"/>
      <c r="E12" s="428"/>
      <c r="F12" s="428"/>
      <c r="G12" s="428"/>
      <c r="H12" s="428"/>
      <c r="I12" s="428"/>
      <c r="J12" s="428"/>
      <c r="K12" s="428"/>
    </row>
    <row r="13" spans="1:11" ht="15.75" customHeight="1" x14ac:dyDescent="0.2">
      <c r="C13" s="428"/>
      <c r="D13" s="428"/>
      <c r="E13" s="428"/>
      <c r="F13" s="428"/>
      <c r="G13" s="428"/>
      <c r="H13" s="428"/>
      <c r="I13" s="428"/>
      <c r="J13" s="428"/>
      <c r="K13" s="428"/>
    </row>
    <row r="14" spans="1:11" ht="15.75" customHeight="1" x14ac:dyDescent="0.2">
      <c r="B14" s="429" t="str">
        <f>"As the duly appointed statutory auditor of the above-mentioned organisation under section 210 of the Companies Act 1994, we would request you to please send direct to us the following information/ certificate as at the close of business on "&amp;'Doc List'!$E$6&amp;" confirming:"</f>
        <v>As the duly appointed statutory auditor of the above-mentioned organisation under section 210 of the Companies Act 1994, we would request you to please send direct to us the following information/ certificate as at the close of business on 30 June 2022 confirming:</v>
      </c>
      <c r="C14" s="429"/>
      <c r="D14" s="429"/>
      <c r="E14" s="429"/>
      <c r="F14" s="429"/>
      <c r="G14" s="429"/>
      <c r="H14" s="429"/>
      <c r="I14" s="429"/>
      <c r="J14" s="429"/>
      <c r="K14" s="429"/>
    </row>
    <row r="15" spans="1:11" ht="15.75" customHeight="1" x14ac:dyDescent="0.2">
      <c r="B15" s="429"/>
      <c r="C15" s="429"/>
      <c r="D15" s="429"/>
      <c r="E15" s="429"/>
      <c r="F15" s="429"/>
      <c r="G15" s="429"/>
      <c r="H15" s="429"/>
      <c r="I15" s="429"/>
      <c r="J15" s="429"/>
      <c r="K15" s="429"/>
    </row>
    <row r="16" spans="1:11" ht="15.75" customHeight="1" x14ac:dyDescent="0.2">
      <c r="B16" s="429"/>
      <c r="C16" s="429"/>
      <c r="D16" s="429"/>
      <c r="E16" s="429"/>
      <c r="F16" s="429"/>
      <c r="G16" s="429"/>
      <c r="H16" s="429"/>
      <c r="I16" s="429"/>
      <c r="J16" s="429"/>
      <c r="K16" s="429"/>
    </row>
    <row r="17" spans="2:11" s="5" customFormat="1" x14ac:dyDescent="0.2">
      <c r="C17" s="357" t="s">
        <v>58</v>
      </c>
      <c r="D17" s="5" t="s">
        <v>460</v>
      </c>
      <c r="E17" s="368" t="s">
        <v>461</v>
      </c>
      <c r="F17" s="368"/>
      <c r="G17" s="368"/>
      <c r="H17" s="368"/>
      <c r="I17" s="368"/>
      <c r="J17" s="368"/>
      <c r="K17" s="368"/>
    </row>
    <row r="18" spans="2:11" s="5" customFormat="1" x14ac:dyDescent="0.2">
      <c r="C18" s="357"/>
      <c r="E18" s="368"/>
      <c r="F18" s="368"/>
      <c r="G18" s="368"/>
      <c r="H18" s="368"/>
      <c r="I18" s="368"/>
      <c r="J18" s="368"/>
      <c r="K18" s="368"/>
    </row>
    <row r="19" spans="2:11" s="5" customFormat="1" ht="14.25" customHeight="1" x14ac:dyDescent="0.2">
      <c r="C19" s="357" t="s">
        <v>59</v>
      </c>
      <c r="D19" s="5" t="str">
        <f>$D$17</f>
        <v>)</v>
      </c>
      <c r="E19" s="368" t="s">
        <v>464</v>
      </c>
      <c r="F19" s="368"/>
      <c r="G19" s="368"/>
      <c r="H19" s="368"/>
      <c r="I19" s="368"/>
      <c r="J19" s="368"/>
      <c r="K19" s="368"/>
    </row>
    <row r="20" spans="2:11" s="5" customFormat="1" ht="14.25" customHeight="1" x14ac:dyDescent="0.2">
      <c r="C20" s="357"/>
      <c r="E20" s="368"/>
      <c r="F20" s="368"/>
      <c r="G20" s="368"/>
      <c r="H20" s="368"/>
      <c r="I20" s="368"/>
      <c r="J20" s="368"/>
      <c r="K20" s="368"/>
    </row>
    <row r="21" spans="2:11" s="5" customFormat="1" x14ac:dyDescent="0.2">
      <c r="C21" s="357"/>
      <c r="E21" s="368"/>
      <c r="F21" s="368"/>
      <c r="G21" s="368"/>
      <c r="H21" s="368"/>
      <c r="I21" s="368"/>
      <c r="J21" s="368"/>
      <c r="K21" s="368"/>
    </row>
    <row r="22" spans="2:11" s="5" customFormat="1" x14ac:dyDescent="0.2">
      <c r="C22" s="357" t="s">
        <v>60</v>
      </c>
      <c r="D22" s="5" t="str">
        <f t="shared" ref="D22:D25" si="0">$D$17</f>
        <v>)</v>
      </c>
      <c r="E22" s="368" t="s">
        <v>462</v>
      </c>
      <c r="F22" s="368"/>
      <c r="G22" s="368"/>
      <c r="H22" s="368"/>
      <c r="I22" s="368"/>
      <c r="J22" s="368"/>
      <c r="K22" s="368"/>
    </row>
    <row r="23" spans="2:11" s="5" customFormat="1" x14ac:dyDescent="0.2">
      <c r="C23" s="357"/>
      <c r="E23" s="368"/>
      <c r="F23" s="368"/>
      <c r="G23" s="368"/>
      <c r="H23" s="368"/>
      <c r="I23" s="368"/>
      <c r="J23" s="368"/>
      <c r="K23" s="368"/>
    </row>
    <row r="24" spans="2:11" s="5" customFormat="1" x14ac:dyDescent="0.2">
      <c r="C24" s="357"/>
      <c r="E24" s="368"/>
      <c r="F24" s="368"/>
      <c r="G24" s="368"/>
      <c r="H24" s="368"/>
      <c r="I24" s="368"/>
      <c r="J24" s="368"/>
      <c r="K24" s="368"/>
    </row>
    <row r="25" spans="2:11" s="5" customFormat="1" x14ac:dyDescent="0.2">
      <c r="C25" s="357" t="s">
        <v>61</v>
      </c>
      <c r="D25" s="5" t="str">
        <f t="shared" si="0"/>
        <v>)</v>
      </c>
      <c r="E25" s="368" t="s">
        <v>463</v>
      </c>
      <c r="F25" s="368"/>
      <c r="G25" s="368"/>
      <c r="H25" s="368"/>
      <c r="I25" s="368"/>
      <c r="J25" s="368"/>
      <c r="K25" s="368"/>
    </row>
    <row r="26" spans="2:11" s="5" customFormat="1" x14ac:dyDescent="0.2">
      <c r="E26" s="368"/>
      <c r="F26" s="368"/>
      <c r="G26" s="368"/>
      <c r="H26" s="368"/>
      <c r="I26" s="368"/>
      <c r="J26" s="368"/>
      <c r="K26" s="368"/>
    </row>
    <row r="27" spans="2:11" s="5" customFormat="1" x14ac:dyDescent="0.2">
      <c r="B27" s="429" t="s">
        <v>465</v>
      </c>
      <c r="C27" s="429"/>
      <c r="D27" s="429"/>
      <c r="E27" s="429"/>
      <c r="F27" s="429"/>
      <c r="G27" s="429"/>
      <c r="H27" s="429"/>
      <c r="I27" s="429"/>
      <c r="J27" s="429"/>
      <c r="K27" s="429"/>
    </row>
    <row r="28" spans="2:11" s="5" customFormat="1" x14ac:dyDescent="0.2">
      <c r="B28" s="429"/>
      <c r="C28" s="429"/>
      <c r="D28" s="429"/>
      <c r="E28" s="429"/>
      <c r="F28" s="429"/>
      <c r="G28" s="429"/>
      <c r="H28" s="429"/>
      <c r="I28" s="429"/>
      <c r="J28" s="429"/>
      <c r="K28" s="429"/>
    </row>
    <row r="29" spans="2:11" s="5" customFormat="1" x14ac:dyDescent="0.2">
      <c r="B29" s="429"/>
      <c r="C29" s="429"/>
      <c r="D29" s="429"/>
      <c r="E29" s="429"/>
      <c r="F29" s="429"/>
      <c r="G29" s="429"/>
      <c r="H29" s="429"/>
      <c r="I29" s="429"/>
      <c r="J29" s="429"/>
      <c r="K29" s="429"/>
    </row>
    <row r="30" spans="2:11" s="5" customFormat="1" x14ac:dyDescent="0.2">
      <c r="B30" s="429" t="s">
        <v>466</v>
      </c>
      <c r="C30" s="429"/>
      <c r="D30" s="429"/>
      <c r="E30" s="429"/>
      <c r="F30" s="429"/>
      <c r="G30" s="429"/>
      <c r="H30" s="429"/>
      <c r="I30" s="429"/>
      <c r="J30" s="429"/>
      <c r="K30" s="429"/>
    </row>
    <row r="31" spans="2:11" s="5" customFormat="1" x14ac:dyDescent="0.2">
      <c r="B31" s="429"/>
      <c r="C31" s="429"/>
      <c r="D31" s="429"/>
      <c r="E31" s="429"/>
      <c r="F31" s="429"/>
      <c r="G31" s="429"/>
      <c r="H31" s="429"/>
      <c r="I31" s="429"/>
      <c r="J31" s="429"/>
      <c r="K31" s="429"/>
    </row>
    <row r="32" spans="2:11" s="5" customFormat="1" x14ac:dyDescent="0.2">
      <c r="B32" s="429"/>
      <c r="C32" s="429"/>
      <c r="D32" s="429"/>
      <c r="E32" s="429"/>
      <c r="F32" s="429"/>
      <c r="G32" s="429"/>
      <c r="H32" s="429"/>
      <c r="I32" s="429"/>
      <c r="J32" s="429"/>
      <c r="K32" s="429"/>
    </row>
    <row r="33" spans="2:11" s="5" customFormat="1" x14ac:dyDescent="0.2">
      <c r="B33" s="5" t="s">
        <v>456</v>
      </c>
      <c r="C33" s="364"/>
      <c r="D33" s="364"/>
      <c r="E33" s="364"/>
      <c r="F33" s="364"/>
      <c r="G33" s="364"/>
      <c r="H33" s="364"/>
      <c r="I33" s="364"/>
      <c r="J33" s="364"/>
      <c r="K33" s="364"/>
    </row>
    <row r="34" spans="2:11" s="5" customFormat="1" x14ac:dyDescent="0.2">
      <c r="C34" s="364"/>
      <c r="D34" s="364"/>
      <c r="E34" s="364"/>
      <c r="F34" s="364"/>
      <c r="G34" s="364"/>
      <c r="H34" s="364"/>
      <c r="I34" s="364"/>
      <c r="J34" s="364"/>
      <c r="K34" s="364"/>
    </row>
    <row r="35" spans="2:11" s="5" customFormat="1" x14ac:dyDescent="0.2">
      <c r="B35" s="364"/>
      <c r="C35" s="364"/>
      <c r="D35" s="364"/>
      <c r="E35" s="364"/>
      <c r="F35" s="364"/>
      <c r="G35" s="364"/>
      <c r="H35" s="364"/>
      <c r="I35" s="364"/>
      <c r="J35" s="364"/>
      <c r="K35" s="364"/>
    </row>
    <row r="36" spans="2:11" s="5" customFormat="1" x14ac:dyDescent="0.2">
      <c r="C36" s="362"/>
      <c r="D36" s="364"/>
      <c r="E36" s="364"/>
      <c r="F36" s="364"/>
      <c r="G36" s="364"/>
      <c r="H36" s="364"/>
      <c r="I36" s="364"/>
      <c r="J36" s="364"/>
      <c r="K36" s="364"/>
    </row>
    <row r="37" spans="2:11" s="5" customFormat="1" x14ac:dyDescent="0.2">
      <c r="B37" s="363" t="str">
        <f>[18]Input!F21</f>
        <v>Md. Abdur Rouf, FCA (Enrollment no 918)</v>
      </c>
      <c r="C37" s="362"/>
      <c r="D37" s="364"/>
      <c r="E37" s="364"/>
      <c r="F37" s="364"/>
      <c r="G37" s="413" t="str">
        <f>"for -  "&amp;'Doc List'!$D$5</f>
        <v>for -  ELECTRO MECH AUTOMATION &amp; ENGINEERING LTD.</v>
      </c>
      <c r="H37" s="413"/>
      <c r="I37" s="413"/>
      <c r="J37" s="413"/>
      <c r="K37" s="413"/>
    </row>
    <row r="38" spans="2:11" x14ac:dyDescent="0.2">
      <c r="B38" s="125" t="str">
        <f>[18]Input!F22</f>
        <v>Partner</v>
      </c>
      <c r="C38" s="362"/>
    </row>
    <row r="39" spans="2:11" x14ac:dyDescent="0.2">
      <c r="B39" s="363" t="str">
        <f>[18]Input!F23</f>
        <v>Mak &amp; Co.</v>
      </c>
      <c r="C39" s="362"/>
    </row>
    <row r="40" spans="2:11" x14ac:dyDescent="0.2">
      <c r="B40" s="125" t="str">
        <f>[18]Input!F24</f>
        <v>Chartered Accountants</v>
      </c>
      <c r="C40" s="362"/>
    </row>
    <row r="41" spans="2:11" x14ac:dyDescent="0.2">
      <c r="B41" s="125" t="str">
        <f>[18]Input!F25</f>
        <v>rouf106rrh@gmail.com</v>
      </c>
      <c r="C41" s="362"/>
    </row>
    <row r="42" spans="2:11" x14ac:dyDescent="0.2">
      <c r="B42" s="125" t="str">
        <f>[18]Input!F26</f>
        <v>rouf@maknco.net</v>
      </c>
      <c r="G42" s="328"/>
      <c r="H42" s="328"/>
      <c r="I42" s="328"/>
      <c r="J42" s="328"/>
      <c r="K42" s="328"/>
    </row>
    <row r="43" spans="2:11" ht="15" customHeight="1" x14ac:dyDescent="0.2">
      <c r="G43" s="430" t="s">
        <v>467</v>
      </c>
      <c r="H43" s="430"/>
      <c r="I43" s="430"/>
      <c r="J43" s="430"/>
      <c r="K43" s="430"/>
    </row>
    <row r="44" spans="2:11" x14ac:dyDescent="0.2">
      <c r="G44" s="431"/>
      <c r="H44" s="431"/>
      <c r="I44" s="431"/>
      <c r="J44" s="431"/>
      <c r="K44" s="431"/>
    </row>
    <row r="45" spans="2:11" x14ac:dyDescent="0.2">
      <c r="G45" s="431"/>
      <c r="H45" s="431"/>
      <c r="I45" s="431"/>
      <c r="J45" s="431"/>
      <c r="K45" s="431"/>
    </row>
  </sheetData>
  <mergeCells count="12">
    <mergeCell ref="G37:K37"/>
    <mergeCell ref="G43:K45"/>
    <mergeCell ref="E19:K21"/>
    <mergeCell ref="E22:K24"/>
    <mergeCell ref="E25:K26"/>
    <mergeCell ref="B27:K29"/>
    <mergeCell ref="B30:K32"/>
    <mergeCell ref="B3:F3"/>
    <mergeCell ref="B5:E5"/>
    <mergeCell ref="C12:K13"/>
    <mergeCell ref="B14:K16"/>
    <mergeCell ref="E17:K18"/>
  </mergeCells>
  <hyperlinks>
    <hyperlink ref="B8" r:id="rId1"/>
  </hyperlinks>
  <pageMargins left="1" right="0.5" top="2" bottom="1" header="0.3" footer="0.3"/>
  <pageSetup orientation="portrait" r:id="rId2"/>
  <headerFooter>
    <oddHeader>&amp;L&amp;G&amp;R&amp;G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showGridLines="0" view="pageBreakPreview" topLeftCell="A40" zoomScaleSheetLayoutView="100" workbookViewId="0">
      <selection activeCell="B18" sqref="B18"/>
    </sheetView>
  </sheetViews>
  <sheetFormatPr defaultColWidth="6.88671875" defaultRowHeight="12.75" x14ac:dyDescent="0.2"/>
  <cols>
    <col min="1" max="1" width="6.88671875" style="22"/>
    <col min="2" max="2" width="9" style="23" customWidth="1"/>
    <col min="3" max="9" width="6.88671875" style="23"/>
    <col min="10" max="10" width="9.21875" style="23" customWidth="1"/>
    <col min="11" max="16384" width="6.88671875" style="23"/>
  </cols>
  <sheetData>
    <row r="1" spans="1:10" x14ac:dyDescent="0.2">
      <c r="J1" s="24" t="s">
        <v>0</v>
      </c>
    </row>
    <row r="4" spans="1:10" x14ac:dyDescent="0.2">
      <c r="A4" s="22" t="s">
        <v>33</v>
      </c>
    </row>
    <row r="5" spans="1:10" x14ac:dyDescent="0.2">
      <c r="A5" s="22" t="s">
        <v>34</v>
      </c>
      <c r="H5" s="23" t="s">
        <v>35</v>
      </c>
      <c r="I5" s="371">
        <f ca="1">NOW()</f>
        <v>44990.563944675923</v>
      </c>
      <c r="J5" s="371"/>
    </row>
    <row r="6" spans="1:10" x14ac:dyDescent="0.2">
      <c r="A6" s="22" t="s">
        <v>100</v>
      </c>
    </row>
    <row r="10" spans="1:10" x14ac:dyDescent="0.2">
      <c r="A10" s="22" t="s">
        <v>36</v>
      </c>
    </row>
    <row r="12" spans="1:10" s="26" customFormat="1" x14ac:dyDescent="0.2">
      <c r="A12" s="25" t="s">
        <v>37</v>
      </c>
      <c r="B12" s="26" t="s">
        <v>101</v>
      </c>
    </row>
    <row r="14" spans="1:10" ht="14.45" customHeight="1" x14ac:dyDescent="0.2">
      <c r="A14" s="369" t="s">
        <v>102</v>
      </c>
      <c r="B14" s="369"/>
      <c r="C14" s="369"/>
      <c r="D14" s="369"/>
      <c r="E14" s="369"/>
      <c r="F14" s="369"/>
      <c r="G14" s="369"/>
      <c r="H14" s="369"/>
      <c r="I14" s="369"/>
      <c r="J14" s="369"/>
    </row>
    <row r="15" spans="1:10" x14ac:dyDescent="0.2">
      <c r="A15" s="369"/>
      <c r="B15" s="369"/>
      <c r="C15" s="369"/>
      <c r="D15" s="369"/>
      <c r="E15" s="369"/>
      <c r="F15" s="369"/>
      <c r="G15" s="369"/>
      <c r="H15" s="369"/>
      <c r="I15" s="369"/>
      <c r="J15" s="369"/>
    </row>
    <row r="16" spans="1:10" x14ac:dyDescent="0.2">
      <c r="A16" s="369"/>
      <c r="B16" s="369"/>
      <c r="C16" s="369"/>
      <c r="D16" s="369"/>
      <c r="E16" s="369"/>
      <c r="F16" s="369"/>
      <c r="G16" s="369"/>
      <c r="H16" s="369"/>
      <c r="I16" s="369"/>
      <c r="J16" s="369"/>
    </row>
    <row r="17" spans="1:2" x14ac:dyDescent="0.2">
      <c r="A17" s="25" t="s">
        <v>38</v>
      </c>
      <c r="B17" s="26" t="s">
        <v>39</v>
      </c>
    </row>
    <row r="18" spans="1:2" x14ac:dyDescent="0.2">
      <c r="B18" s="23" t="s">
        <v>40</v>
      </c>
    </row>
    <row r="19" spans="1:2" x14ac:dyDescent="0.2">
      <c r="B19" s="23" t="s">
        <v>41</v>
      </c>
    </row>
    <row r="20" spans="1:2" x14ac:dyDescent="0.2">
      <c r="B20" s="23" t="s">
        <v>42</v>
      </c>
    </row>
    <row r="21" spans="1:2" x14ac:dyDescent="0.2">
      <c r="B21" s="23" t="s">
        <v>43</v>
      </c>
    </row>
    <row r="22" spans="1:2" x14ac:dyDescent="0.2">
      <c r="B22" s="23" t="s">
        <v>44</v>
      </c>
    </row>
    <row r="23" spans="1:2" x14ac:dyDescent="0.2">
      <c r="B23" s="23" t="s">
        <v>45</v>
      </c>
    </row>
    <row r="24" spans="1:2" x14ac:dyDescent="0.2">
      <c r="B24" s="23" t="s">
        <v>46</v>
      </c>
    </row>
    <row r="25" spans="1:2" x14ac:dyDescent="0.2">
      <c r="B25" s="23" t="s">
        <v>47</v>
      </c>
    </row>
    <row r="26" spans="1:2" x14ac:dyDescent="0.2">
      <c r="A26" s="25"/>
      <c r="B26" s="23" t="s">
        <v>48</v>
      </c>
    </row>
    <row r="27" spans="1:2" x14ac:dyDescent="0.2">
      <c r="A27" s="25"/>
      <c r="B27" s="23" t="s">
        <v>49</v>
      </c>
    </row>
    <row r="28" spans="1:2" x14ac:dyDescent="0.2">
      <c r="A28" s="25"/>
      <c r="B28" s="23" t="s">
        <v>50</v>
      </c>
    </row>
    <row r="29" spans="1:2" x14ac:dyDescent="0.2">
      <c r="A29" s="25"/>
      <c r="B29" s="23" t="s">
        <v>51</v>
      </c>
    </row>
    <row r="30" spans="1:2" x14ac:dyDescent="0.2">
      <c r="A30" s="25"/>
      <c r="B30" s="26"/>
    </row>
    <row r="31" spans="1:2" x14ac:dyDescent="0.2">
      <c r="A31" s="25" t="s">
        <v>52</v>
      </c>
      <c r="B31" s="26" t="s">
        <v>53</v>
      </c>
    </row>
    <row r="32" spans="1:2" x14ac:dyDescent="0.2">
      <c r="A32" s="25"/>
      <c r="B32" s="26"/>
    </row>
    <row r="33" spans="1:10" x14ac:dyDescent="0.2">
      <c r="A33" s="25">
        <v>1</v>
      </c>
      <c r="B33" s="27" t="s">
        <v>54</v>
      </c>
    </row>
    <row r="34" spans="1:10" x14ac:dyDescent="0.2">
      <c r="A34" s="25">
        <f>A33+1</f>
        <v>2</v>
      </c>
      <c r="B34" s="27" t="s">
        <v>55</v>
      </c>
    </row>
    <row r="35" spans="1:10" s="29" customFormat="1" x14ac:dyDescent="0.2">
      <c r="A35" s="28">
        <f>A34+1</f>
        <v>3</v>
      </c>
      <c r="B35" s="27" t="s">
        <v>56</v>
      </c>
    </row>
    <row r="36" spans="1:10" x14ac:dyDescent="0.2">
      <c r="A36" s="25"/>
      <c r="B36" s="27"/>
    </row>
    <row r="37" spans="1:10" x14ac:dyDescent="0.2">
      <c r="A37" s="25">
        <f>A35+1</f>
        <v>4</v>
      </c>
      <c r="B37" s="26" t="s">
        <v>103</v>
      </c>
    </row>
    <row r="39" spans="1:10" ht="14.45" customHeight="1" x14ac:dyDescent="0.2">
      <c r="B39" s="369" t="s">
        <v>57</v>
      </c>
      <c r="C39" s="369"/>
      <c r="D39" s="369"/>
      <c r="E39" s="369"/>
      <c r="F39" s="369"/>
      <c r="G39" s="369"/>
      <c r="H39" s="369"/>
      <c r="I39" s="369"/>
      <c r="J39" s="369"/>
    </row>
    <row r="40" spans="1:10" x14ac:dyDescent="0.2">
      <c r="B40" s="369"/>
      <c r="C40" s="369"/>
      <c r="D40" s="369"/>
      <c r="E40" s="369"/>
      <c r="F40" s="369"/>
      <c r="G40" s="369"/>
      <c r="H40" s="369"/>
      <c r="I40" s="369"/>
      <c r="J40" s="369"/>
    </row>
    <row r="41" spans="1:10" x14ac:dyDescent="0.2">
      <c r="A41" s="30" t="s">
        <v>58</v>
      </c>
      <c r="B41" s="23" t="s">
        <v>110</v>
      </c>
    </row>
    <row r="42" spans="1:10" x14ac:dyDescent="0.2">
      <c r="A42" s="30" t="s">
        <v>59</v>
      </c>
      <c r="B42" s="23" t="s">
        <v>111</v>
      </c>
    </row>
    <row r="43" spans="1:10" x14ac:dyDescent="0.2">
      <c r="A43" s="30" t="s">
        <v>60</v>
      </c>
      <c r="B43" s="23" t="s">
        <v>112</v>
      </c>
    </row>
    <row r="44" spans="1:10" x14ac:dyDescent="0.2">
      <c r="A44" s="30" t="s">
        <v>61</v>
      </c>
      <c r="B44" s="23" t="s">
        <v>113</v>
      </c>
    </row>
    <row r="45" spans="1:10" x14ac:dyDescent="0.2">
      <c r="A45" s="30" t="s">
        <v>62</v>
      </c>
      <c r="B45" s="23" t="s">
        <v>114</v>
      </c>
    </row>
    <row r="46" spans="1:10" x14ac:dyDescent="0.2">
      <c r="A46" s="30" t="s">
        <v>63</v>
      </c>
      <c r="B46" s="23" t="s">
        <v>115</v>
      </c>
    </row>
    <row r="47" spans="1:10" x14ac:dyDescent="0.2">
      <c r="A47" s="30" t="s">
        <v>64</v>
      </c>
      <c r="B47" s="23" t="s">
        <v>116</v>
      </c>
    </row>
    <row r="48" spans="1:10" x14ac:dyDescent="0.2">
      <c r="A48" s="30" t="s">
        <v>65</v>
      </c>
      <c r="B48" s="23" t="s">
        <v>117</v>
      </c>
    </row>
    <row r="49" spans="1:10" x14ac:dyDescent="0.2">
      <c r="A49" s="30"/>
    </row>
    <row r="50" spans="1:10" x14ac:dyDescent="0.2">
      <c r="A50" s="22" t="s">
        <v>66</v>
      </c>
      <c r="B50" s="369" t="s">
        <v>67</v>
      </c>
      <c r="C50" s="369"/>
      <c r="D50" s="369"/>
      <c r="E50" s="369"/>
      <c r="F50" s="369"/>
      <c r="G50" s="369"/>
      <c r="H50" s="369"/>
      <c r="I50" s="369"/>
      <c r="J50" s="369"/>
    </row>
    <row r="51" spans="1:10" x14ac:dyDescent="0.2">
      <c r="A51" s="31"/>
    </row>
    <row r="52" spans="1:10" x14ac:dyDescent="0.2">
      <c r="A52" s="25" t="s">
        <v>68</v>
      </c>
      <c r="B52" s="26" t="s">
        <v>104</v>
      </c>
    </row>
    <row r="53" spans="1:10" x14ac:dyDescent="0.2">
      <c r="A53" s="32"/>
      <c r="B53" s="33"/>
      <c r="C53" s="33"/>
      <c r="D53" s="33"/>
      <c r="E53" s="33"/>
      <c r="F53" s="33"/>
      <c r="G53" s="33"/>
      <c r="H53" s="33"/>
      <c r="I53" s="33"/>
      <c r="J53" s="33"/>
    </row>
    <row r="54" spans="1:10" ht="12.75" customHeight="1" x14ac:dyDescent="0.2">
      <c r="A54" s="22" t="s">
        <v>69</v>
      </c>
      <c r="B54" s="370" t="s">
        <v>70</v>
      </c>
      <c r="C54" s="370"/>
      <c r="D54" s="370"/>
      <c r="E54" s="370"/>
      <c r="F54" s="370"/>
      <c r="G54" s="370"/>
      <c r="H54" s="370"/>
      <c r="I54" s="370"/>
      <c r="J54" s="370"/>
    </row>
    <row r="55" spans="1:10" x14ac:dyDescent="0.2">
      <c r="B55" s="370"/>
      <c r="C55" s="370"/>
      <c r="D55" s="370"/>
      <c r="E55" s="370"/>
      <c r="F55" s="370"/>
      <c r="G55" s="370"/>
      <c r="H55" s="370"/>
      <c r="I55" s="370"/>
      <c r="J55" s="370"/>
    </row>
    <row r="56" spans="1:10" ht="15" customHeight="1" x14ac:dyDescent="0.2">
      <c r="A56" s="22" t="s">
        <v>66</v>
      </c>
      <c r="B56" s="369" t="s">
        <v>71</v>
      </c>
      <c r="C56" s="369"/>
      <c r="D56" s="369"/>
      <c r="E56" s="369"/>
      <c r="F56" s="369"/>
      <c r="G56" s="369"/>
      <c r="H56" s="369"/>
      <c r="I56" s="369"/>
      <c r="J56" s="369"/>
    </row>
    <row r="57" spans="1:10" x14ac:dyDescent="0.2">
      <c r="B57" s="369"/>
      <c r="C57" s="369"/>
      <c r="D57" s="369"/>
      <c r="E57" s="369"/>
      <c r="F57" s="369"/>
      <c r="G57" s="369"/>
      <c r="H57" s="369"/>
      <c r="I57" s="369"/>
      <c r="J57" s="369"/>
    </row>
    <row r="58" spans="1:10" x14ac:dyDescent="0.2">
      <c r="A58" s="25" t="s">
        <v>72</v>
      </c>
      <c r="B58" s="26" t="s">
        <v>105</v>
      </c>
    </row>
    <row r="59" spans="1:10" x14ac:dyDescent="0.2">
      <c r="A59" s="32"/>
      <c r="B59" s="33"/>
      <c r="C59" s="33"/>
      <c r="D59" s="33"/>
      <c r="E59" s="33"/>
      <c r="F59" s="33"/>
      <c r="G59" s="33"/>
      <c r="H59" s="33"/>
      <c r="I59" s="33"/>
      <c r="J59" s="33"/>
    </row>
    <row r="60" spans="1:10" ht="12.75" customHeight="1" x14ac:dyDescent="0.2">
      <c r="A60" s="22" t="s">
        <v>69</v>
      </c>
      <c r="B60" s="370" t="s">
        <v>73</v>
      </c>
      <c r="C60" s="370"/>
      <c r="D60" s="370"/>
      <c r="E60" s="370"/>
      <c r="F60" s="370"/>
      <c r="G60" s="370"/>
      <c r="H60" s="370"/>
      <c r="I60" s="370"/>
      <c r="J60" s="370"/>
    </row>
    <row r="61" spans="1:10" x14ac:dyDescent="0.2">
      <c r="B61" s="370"/>
      <c r="C61" s="370"/>
      <c r="D61" s="370"/>
      <c r="E61" s="370"/>
      <c r="F61" s="370"/>
      <c r="G61" s="370"/>
      <c r="H61" s="370"/>
      <c r="I61" s="370"/>
      <c r="J61" s="370"/>
    </row>
    <row r="62" spans="1:10" ht="15" customHeight="1" x14ac:dyDescent="0.2">
      <c r="A62" s="22" t="s">
        <v>66</v>
      </c>
      <c r="B62" s="369" t="s">
        <v>74</v>
      </c>
      <c r="C62" s="369"/>
      <c r="D62" s="369"/>
      <c r="E62" s="369"/>
      <c r="F62" s="369"/>
      <c r="G62" s="369"/>
      <c r="H62" s="369"/>
      <c r="I62" s="369"/>
      <c r="J62" s="369"/>
    </row>
    <row r="63" spans="1:10" ht="18" customHeight="1" x14ac:dyDescent="0.2">
      <c r="B63" s="369"/>
      <c r="C63" s="369"/>
      <c r="D63" s="369"/>
      <c r="E63" s="369"/>
      <c r="F63" s="369"/>
      <c r="G63" s="369"/>
      <c r="H63" s="369"/>
      <c r="I63" s="369"/>
      <c r="J63" s="369"/>
    </row>
    <row r="64" spans="1:10" x14ac:dyDescent="0.2">
      <c r="A64" s="25" t="s">
        <v>75</v>
      </c>
      <c r="B64" s="26" t="s">
        <v>106</v>
      </c>
    </row>
    <row r="65" spans="1:10" x14ac:dyDescent="0.2">
      <c r="A65" s="32"/>
      <c r="B65" s="33"/>
      <c r="C65" s="33"/>
      <c r="D65" s="33"/>
      <c r="E65" s="33"/>
      <c r="F65" s="33"/>
      <c r="G65" s="33"/>
      <c r="H65" s="33"/>
      <c r="I65" s="33"/>
      <c r="J65" s="33"/>
    </row>
    <row r="66" spans="1:10" ht="12.75" customHeight="1" x14ac:dyDescent="0.2">
      <c r="A66" s="22" t="s">
        <v>69</v>
      </c>
      <c r="B66" s="370" t="s">
        <v>76</v>
      </c>
      <c r="C66" s="370"/>
      <c r="D66" s="370"/>
      <c r="E66" s="370"/>
      <c r="F66" s="370"/>
      <c r="G66" s="370"/>
      <c r="H66" s="370"/>
      <c r="I66" s="370"/>
      <c r="J66" s="370"/>
    </row>
    <row r="67" spans="1:10" ht="12.75" customHeight="1" x14ac:dyDescent="0.2">
      <c r="B67" s="370"/>
      <c r="C67" s="370"/>
      <c r="D67" s="370"/>
      <c r="E67" s="370"/>
      <c r="F67" s="370"/>
      <c r="G67" s="370"/>
      <c r="H67" s="370"/>
      <c r="I67" s="370"/>
      <c r="J67" s="370"/>
    </row>
    <row r="68" spans="1:10" ht="15" customHeight="1" x14ac:dyDescent="0.2">
      <c r="A68" s="22" t="s">
        <v>66</v>
      </c>
      <c r="B68" s="369" t="s">
        <v>74</v>
      </c>
      <c r="C68" s="369"/>
      <c r="D68" s="369"/>
      <c r="E68" s="369"/>
      <c r="F68" s="369"/>
      <c r="G68" s="369"/>
      <c r="H68" s="369"/>
      <c r="I68" s="369"/>
      <c r="J68" s="369"/>
    </row>
    <row r="69" spans="1:10" ht="18" customHeight="1" x14ac:dyDescent="0.2">
      <c r="B69" s="369"/>
      <c r="C69" s="369"/>
      <c r="D69" s="369"/>
      <c r="E69" s="369"/>
      <c r="F69" s="369"/>
      <c r="G69" s="369"/>
      <c r="H69" s="369"/>
      <c r="I69" s="369"/>
      <c r="J69" s="369"/>
    </row>
    <row r="70" spans="1:10" x14ac:dyDescent="0.2">
      <c r="A70" s="25" t="s">
        <v>77</v>
      </c>
      <c r="B70" s="26" t="s">
        <v>107</v>
      </c>
    </row>
    <row r="71" spans="1:10" x14ac:dyDescent="0.2">
      <c r="A71" s="32"/>
      <c r="B71" s="33"/>
      <c r="C71" s="33"/>
      <c r="D71" s="33"/>
      <c r="E71" s="33"/>
      <c r="F71" s="33"/>
      <c r="G71" s="33"/>
      <c r="H71" s="33"/>
      <c r="I71" s="33"/>
      <c r="J71" s="33"/>
    </row>
    <row r="72" spans="1:10" ht="12.75" customHeight="1" x14ac:dyDescent="0.2">
      <c r="A72" s="22" t="s">
        <v>69</v>
      </c>
      <c r="B72" s="30" t="s">
        <v>78</v>
      </c>
      <c r="D72" s="34"/>
      <c r="E72" s="34"/>
      <c r="F72" s="34"/>
      <c r="G72" s="34"/>
      <c r="H72" s="34"/>
      <c r="I72" s="34"/>
      <c r="J72" s="34"/>
    </row>
    <row r="73" spans="1:10" ht="12.75" customHeight="1" x14ac:dyDescent="0.2">
      <c r="B73" s="30" t="s">
        <v>79</v>
      </c>
      <c r="D73" s="34"/>
      <c r="E73" s="34"/>
      <c r="F73" s="34"/>
      <c r="G73" s="34"/>
      <c r="H73" s="34"/>
      <c r="I73" s="34"/>
      <c r="J73" s="34"/>
    </row>
    <row r="74" spans="1:10" ht="15" customHeight="1" x14ac:dyDescent="0.2">
      <c r="A74" s="22" t="s">
        <v>66</v>
      </c>
      <c r="B74" s="369" t="s">
        <v>74</v>
      </c>
      <c r="C74" s="369"/>
      <c r="D74" s="369"/>
      <c r="E74" s="369"/>
      <c r="F74" s="369"/>
      <c r="G74" s="369"/>
      <c r="H74" s="369"/>
      <c r="I74" s="369"/>
      <c r="J74" s="369"/>
    </row>
    <row r="75" spans="1:10" x14ac:dyDescent="0.2">
      <c r="B75" s="369"/>
      <c r="C75" s="369"/>
      <c r="D75" s="369"/>
      <c r="E75" s="369"/>
      <c r="F75" s="369"/>
      <c r="G75" s="369"/>
      <c r="H75" s="369"/>
      <c r="I75" s="369"/>
      <c r="J75" s="369"/>
    </row>
    <row r="76" spans="1:10" x14ac:dyDescent="0.2">
      <c r="B76" s="369"/>
      <c r="C76" s="369"/>
      <c r="D76" s="369"/>
      <c r="E76" s="369"/>
      <c r="F76" s="369"/>
      <c r="G76" s="369"/>
      <c r="H76" s="369"/>
      <c r="I76" s="369"/>
      <c r="J76" s="369"/>
    </row>
    <row r="77" spans="1:10" x14ac:dyDescent="0.2">
      <c r="A77" s="25" t="s">
        <v>80</v>
      </c>
      <c r="B77" s="26" t="s">
        <v>108</v>
      </c>
    </row>
    <row r="78" spans="1:10" x14ac:dyDescent="0.2">
      <c r="A78" s="32"/>
      <c r="B78" s="33"/>
      <c r="C78" s="33"/>
      <c r="D78" s="33"/>
      <c r="E78" s="33"/>
      <c r="F78" s="33"/>
      <c r="G78" s="33"/>
      <c r="H78" s="33"/>
      <c r="I78" s="33"/>
      <c r="J78" s="33"/>
    </row>
    <row r="79" spans="1:10" x14ac:dyDescent="0.2">
      <c r="A79" s="22" t="s">
        <v>69</v>
      </c>
      <c r="B79" s="369" t="s">
        <v>81</v>
      </c>
      <c r="C79" s="369"/>
      <c r="D79" s="369"/>
      <c r="E79" s="369"/>
      <c r="F79" s="369"/>
      <c r="G79" s="369"/>
      <c r="H79" s="369"/>
      <c r="I79" s="369"/>
      <c r="J79" s="369"/>
    </row>
    <row r="80" spans="1:10" x14ac:dyDescent="0.2">
      <c r="B80" s="23" t="s">
        <v>82</v>
      </c>
    </row>
    <row r="81" spans="1:10" x14ac:dyDescent="0.2">
      <c r="B81" s="23" t="s">
        <v>83</v>
      </c>
    </row>
    <row r="82" spans="1:10" x14ac:dyDescent="0.2">
      <c r="B82" s="23" t="s">
        <v>84</v>
      </c>
    </row>
    <row r="83" spans="1:10" x14ac:dyDescent="0.2">
      <c r="B83" s="23" t="s">
        <v>85</v>
      </c>
    </row>
    <row r="84" spans="1:10" x14ac:dyDescent="0.2">
      <c r="B84" s="23" t="s">
        <v>86</v>
      </c>
    </row>
    <row r="85" spans="1:10" x14ac:dyDescent="0.2">
      <c r="B85" s="23" t="s">
        <v>87</v>
      </c>
    </row>
    <row r="86" spans="1:10" x14ac:dyDescent="0.2">
      <c r="B86" s="23" t="s">
        <v>88</v>
      </c>
    </row>
    <row r="87" spans="1:10" x14ac:dyDescent="0.2">
      <c r="B87" s="23" t="s">
        <v>89</v>
      </c>
    </row>
    <row r="89" spans="1:10" ht="15" customHeight="1" x14ac:dyDescent="0.2">
      <c r="A89" s="22" t="s">
        <v>66</v>
      </c>
      <c r="B89" s="369" t="s">
        <v>74</v>
      </c>
      <c r="C89" s="369"/>
      <c r="D89" s="369"/>
      <c r="E89" s="369"/>
      <c r="F89" s="369"/>
      <c r="G89" s="369"/>
      <c r="H89" s="369"/>
      <c r="I89" s="369"/>
      <c r="J89" s="369"/>
    </row>
    <row r="90" spans="1:10" x14ac:dyDescent="0.2">
      <c r="B90" s="369"/>
      <c r="C90" s="369"/>
      <c r="D90" s="369"/>
      <c r="E90" s="369"/>
      <c r="F90" s="369"/>
      <c r="G90" s="369"/>
      <c r="H90" s="369"/>
      <c r="I90" s="369"/>
      <c r="J90" s="369"/>
    </row>
    <row r="91" spans="1:10" x14ac:dyDescent="0.2">
      <c r="A91" s="25" t="s">
        <v>90</v>
      </c>
      <c r="B91" s="26" t="s">
        <v>109</v>
      </c>
    </row>
    <row r="92" spans="1:10" x14ac:dyDescent="0.2">
      <c r="A92" s="32"/>
      <c r="B92" s="33"/>
      <c r="C92" s="33"/>
      <c r="D92" s="33"/>
      <c r="E92" s="33"/>
      <c r="F92" s="33"/>
      <c r="G92" s="33"/>
      <c r="H92" s="33"/>
      <c r="I92" s="33"/>
      <c r="J92" s="33"/>
    </row>
    <row r="93" spans="1:10" ht="12.75" customHeight="1" x14ac:dyDescent="0.2">
      <c r="A93" s="22" t="s">
        <v>69</v>
      </c>
      <c r="B93" s="369" t="s">
        <v>91</v>
      </c>
      <c r="C93" s="369"/>
      <c r="D93" s="369"/>
      <c r="E93" s="369"/>
      <c r="F93" s="369"/>
      <c r="G93" s="369"/>
      <c r="H93" s="369"/>
      <c r="I93" s="369"/>
      <c r="J93" s="369"/>
    </row>
    <row r="94" spans="1:10" ht="12.75" customHeight="1" x14ac:dyDescent="0.2">
      <c r="B94" s="369"/>
      <c r="C94" s="369"/>
      <c r="D94" s="369"/>
      <c r="E94" s="369"/>
      <c r="F94" s="369"/>
      <c r="G94" s="369"/>
      <c r="H94" s="369"/>
      <c r="I94" s="369"/>
      <c r="J94" s="369"/>
    </row>
    <row r="95" spans="1:10" ht="15" customHeight="1" x14ac:dyDescent="0.2">
      <c r="A95" s="22" t="s">
        <v>66</v>
      </c>
      <c r="B95" s="369" t="s">
        <v>74</v>
      </c>
      <c r="C95" s="369"/>
      <c r="D95" s="369"/>
      <c r="E95" s="369"/>
      <c r="F95" s="369"/>
      <c r="G95" s="369"/>
      <c r="H95" s="369"/>
      <c r="I95" s="369"/>
      <c r="J95" s="369"/>
    </row>
    <row r="96" spans="1:10" ht="18" customHeight="1" x14ac:dyDescent="0.2">
      <c r="B96" s="369"/>
      <c r="C96" s="369"/>
      <c r="D96" s="369"/>
      <c r="E96" s="369"/>
      <c r="F96" s="369"/>
      <c r="G96" s="369"/>
      <c r="H96" s="369"/>
      <c r="I96" s="369"/>
      <c r="J96" s="369"/>
    </row>
    <row r="97" spans="1:10" x14ac:dyDescent="0.2">
      <c r="A97" s="25" t="s">
        <v>92</v>
      </c>
      <c r="B97" s="26" t="s">
        <v>118</v>
      </c>
    </row>
    <row r="98" spans="1:10" x14ac:dyDescent="0.2">
      <c r="A98" s="32"/>
      <c r="B98" s="33"/>
      <c r="C98" s="33"/>
      <c r="D98" s="33"/>
      <c r="E98" s="33"/>
      <c r="F98" s="33"/>
      <c r="G98" s="33"/>
      <c r="H98" s="33"/>
      <c r="I98" s="33"/>
      <c r="J98" s="33"/>
    </row>
    <row r="99" spans="1:10" ht="12.75" customHeight="1" x14ac:dyDescent="0.2">
      <c r="A99" s="22" t="s">
        <v>69</v>
      </c>
      <c r="B99" s="369" t="s">
        <v>93</v>
      </c>
      <c r="C99" s="369"/>
      <c r="D99" s="369"/>
      <c r="E99" s="369"/>
      <c r="F99" s="369"/>
      <c r="G99" s="369"/>
      <c r="H99" s="369"/>
      <c r="I99" s="369"/>
      <c r="J99" s="369"/>
    </row>
    <row r="101" spans="1:10" ht="15" customHeight="1" x14ac:dyDescent="0.2">
      <c r="A101" s="22" t="s">
        <v>66</v>
      </c>
      <c r="B101" s="369" t="s">
        <v>94</v>
      </c>
      <c r="C101" s="369"/>
      <c r="D101" s="369"/>
      <c r="E101" s="369"/>
      <c r="F101" s="369"/>
      <c r="G101" s="369"/>
      <c r="H101" s="369"/>
      <c r="I101" s="369"/>
      <c r="J101" s="369"/>
    </row>
    <row r="102" spans="1:10" x14ac:dyDescent="0.2">
      <c r="B102" s="369"/>
      <c r="C102" s="369"/>
      <c r="D102" s="369"/>
      <c r="E102" s="369"/>
      <c r="F102" s="369"/>
      <c r="G102" s="369"/>
      <c r="H102" s="369"/>
      <c r="I102" s="369"/>
      <c r="J102" s="369"/>
    </row>
    <row r="104" spans="1:10" x14ac:dyDescent="0.2">
      <c r="A104" s="22" t="s">
        <v>95</v>
      </c>
    </row>
    <row r="107" spans="1:10" x14ac:dyDescent="0.2">
      <c r="A107" s="35" t="s">
        <v>96</v>
      </c>
    </row>
  </sheetData>
  <mergeCells count="18">
    <mergeCell ref="B56:J57"/>
    <mergeCell ref="I5:J5"/>
    <mergeCell ref="A14:J16"/>
    <mergeCell ref="B39:J40"/>
    <mergeCell ref="B50:J50"/>
    <mergeCell ref="B54:J55"/>
    <mergeCell ref="B101:J102"/>
    <mergeCell ref="B60:J61"/>
    <mergeCell ref="B62:J63"/>
    <mergeCell ref="B66:J67"/>
    <mergeCell ref="B68:J69"/>
    <mergeCell ref="B74:J75"/>
    <mergeCell ref="B76:J76"/>
    <mergeCell ref="B79:J79"/>
    <mergeCell ref="B89:J90"/>
    <mergeCell ref="B93:J94"/>
    <mergeCell ref="B95:J96"/>
    <mergeCell ref="B99:J99"/>
  </mergeCells>
  <pageMargins left="0.7" right="0.7" top="0.75" bottom="0.75" header="0.3" footer="0.3"/>
  <pageSetup scale="9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showGridLines="0" view="pageBreakPreview" topLeftCell="A4" zoomScale="85" zoomScaleNormal="100" zoomScaleSheetLayoutView="85" workbookViewId="0">
      <selection activeCell="F39" sqref="F39"/>
    </sheetView>
  </sheetViews>
  <sheetFormatPr defaultRowHeight="15" x14ac:dyDescent="0.25"/>
  <cols>
    <col min="1" max="1" width="8.88671875" style="156"/>
    <col min="2" max="2" width="4" style="156" customWidth="1"/>
    <col min="3" max="3" width="27.77734375" style="156" customWidth="1"/>
    <col min="4" max="4" width="7.77734375" style="156" customWidth="1"/>
    <col min="5" max="5" width="16.77734375" style="156" customWidth="1"/>
    <col min="6" max="6" width="13.5546875" style="156" customWidth="1"/>
    <col min="7" max="7" width="13.44140625" style="156" customWidth="1"/>
    <col min="8" max="8" width="9.44140625" style="156" customWidth="1"/>
    <col min="9" max="9" width="10.21875" style="156" bestFit="1" customWidth="1"/>
    <col min="10" max="10" width="12.44140625" style="156" bestFit="1" customWidth="1"/>
    <col min="11" max="11" width="11.88671875" style="156" customWidth="1"/>
    <col min="12" max="12" width="11.44140625" style="156" customWidth="1"/>
    <col min="13" max="13" width="12.77734375" style="156" bestFit="1" customWidth="1"/>
    <col min="14" max="14" width="11.6640625" style="156" customWidth="1"/>
    <col min="15" max="15" width="10.6640625" style="156" bestFit="1" customWidth="1"/>
    <col min="16" max="16" width="26.77734375" style="156" customWidth="1"/>
    <col min="17" max="17" width="11.77734375" style="156" bestFit="1" customWidth="1"/>
    <col min="18" max="20" width="8.88671875" style="156"/>
    <col min="21" max="21" width="9.44140625" style="156" customWidth="1"/>
    <col min="22" max="16384" width="8.88671875" style="156"/>
  </cols>
  <sheetData>
    <row r="1" spans="2:12" x14ac:dyDescent="0.25">
      <c r="I1" s="156" t="s">
        <v>0</v>
      </c>
    </row>
    <row r="2" spans="2:12" x14ac:dyDescent="0.25">
      <c r="B2" s="378" t="s">
        <v>290</v>
      </c>
      <c r="C2" s="378"/>
      <c r="D2" s="378"/>
      <c r="E2" s="378"/>
      <c r="F2" s="378"/>
      <c r="G2" s="378"/>
      <c r="H2" s="378"/>
      <c r="I2" s="378"/>
      <c r="J2" s="378"/>
      <c r="K2" s="378"/>
    </row>
    <row r="3" spans="2:12" x14ac:dyDescent="0.25">
      <c r="B3" s="157"/>
      <c r="C3" s="158" t="s">
        <v>291</v>
      </c>
      <c r="D3" s="157"/>
      <c r="E3" s="157"/>
      <c r="H3" s="157"/>
      <c r="I3" s="157"/>
      <c r="J3" s="157"/>
      <c r="K3" s="157"/>
    </row>
    <row r="4" spans="2:12" x14ac:dyDescent="0.25">
      <c r="B4" s="157"/>
      <c r="C4" s="159"/>
      <c r="D4" s="157"/>
      <c r="E4" s="157"/>
      <c r="H4" s="157"/>
      <c r="I4" s="157"/>
      <c r="J4" s="157"/>
      <c r="K4" s="157"/>
    </row>
    <row r="5" spans="2:12" x14ac:dyDescent="0.25">
      <c r="B5" s="157">
        <v>1</v>
      </c>
      <c r="C5" s="160" t="s">
        <v>292</v>
      </c>
      <c r="D5" s="157"/>
      <c r="E5" s="157"/>
      <c r="F5" s="161" t="s">
        <v>293</v>
      </c>
      <c r="G5" s="158">
        <v>44983.529492592592</v>
      </c>
      <c r="H5" s="162" t="s">
        <v>294</v>
      </c>
      <c r="I5" s="379"/>
      <c r="J5" s="379"/>
      <c r="K5" s="379"/>
    </row>
    <row r="6" spans="2:12" x14ac:dyDescent="0.25">
      <c r="B6" s="157"/>
      <c r="C6" s="164" t="s">
        <v>295</v>
      </c>
      <c r="D6" s="157"/>
      <c r="E6" s="157"/>
      <c r="F6" s="161" t="s">
        <v>296</v>
      </c>
      <c r="G6" s="158">
        <f ca="1">NOW()</f>
        <v>44990.563944675923</v>
      </c>
      <c r="H6" s="165">
        <f ca="1">G6-G5</f>
        <v>7.0344520833314164</v>
      </c>
      <c r="I6" s="163" t="s">
        <v>297</v>
      </c>
      <c r="J6" s="163"/>
      <c r="K6" s="163"/>
    </row>
    <row r="7" spans="2:12" ht="15.75" thickBot="1" x14ac:dyDescent="0.3">
      <c r="B7" s="157"/>
      <c r="C7" s="157"/>
      <c r="D7" s="157"/>
      <c r="E7" s="157"/>
      <c r="F7" s="157"/>
      <c r="G7" s="157"/>
      <c r="I7" s="163"/>
      <c r="J7" s="163"/>
      <c r="K7" s="163"/>
    </row>
    <row r="8" spans="2:12" ht="16.5" customHeight="1" thickBot="1" x14ac:dyDescent="0.3">
      <c r="B8" s="157"/>
      <c r="C8" s="157"/>
      <c r="E8" s="166" t="str">
        <f>C49</f>
        <v>Required time</v>
      </c>
      <c r="F8" s="167">
        <f>E49</f>
        <v>25</v>
      </c>
      <c r="G8" s="380" t="str">
        <f ca="1">TEXT(($G$6+$E$49),"dd-mmm-yy")&amp;" at "&amp;TEXT((($G$6+$E$49)),"H:MM AM/PM")</f>
        <v>30-Mar-23 at 1:32 PM</v>
      </c>
      <c r="H8" s="381"/>
      <c r="I8" s="163" t="s">
        <v>297</v>
      </c>
      <c r="J8" s="163"/>
      <c r="K8" s="163"/>
    </row>
    <row r="9" spans="2:12" ht="16.5" customHeight="1" thickBot="1" x14ac:dyDescent="0.3">
      <c r="B9" s="157"/>
      <c r="C9" s="157"/>
      <c r="E9" s="168" t="s">
        <v>299</v>
      </c>
      <c r="F9" s="169"/>
      <c r="G9" s="380" t="str">
        <f>IF(F9&gt;0,TEXT(($G$6+$E$49-$F$9),"dd-mmm-yy")&amp;" at "&amp;TEXT((($G$6+$E$49)),"H:MM AM/PM"),"")</f>
        <v/>
      </c>
      <c r="H9" s="381"/>
      <c r="I9" s="163" t="s">
        <v>300</v>
      </c>
      <c r="J9" s="163"/>
      <c r="K9" s="163"/>
    </row>
    <row r="10" spans="2:12" x14ac:dyDescent="0.25">
      <c r="B10" s="157"/>
      <c r="C10" s="157"/>
      <c r="D10" s="157"/>
      <c r="E10" s="157"/>
      <c r="F10" s="157"/>
      <c r="G10" s="157"/>
      <c r="I10" s="163"/>
      <c r="J10" s="163"/>
      <c r="K10" s="163"/>
    </row>
    <row r="11" spans="2:12" s="170" customFormat="1" ht="16.5" customHeight="1" thickBot="1" x14ac:dyDescent="0.3">
      <c r="B11" s="157">
        <f>B5+1</f>
        <v>2</v>
      </c>
      <c r="C11" s="170" t="s">
        <v>301</v>
      </c>
      <c r="D11" s="157"/>
      <c r="E11" s="171"/>
      <c r="F11" s="372" t="s">
        <v>469</v>
      </c>
      <c r="G11" s="373"/>
      <c r="H11" s="374"/>
      <c r="K11" s="172"/>
    </row>
    <row r="12" spans="2:12" s="170" customFormat="1" ht="16.5" customHeight="1" thickBot="1" x14ac:dyDescent="0.3">
      <c r="B12" s="157"/>
      <c r="C12" s="173" t="s">
        <v>302</v>
      </c>
      <c r="D12" s="157"/>
      <c r="E12" s="345" t="s">
        <v>213</v>
      </c>
      <c r="F12" s="373" t="s">
        <v>234</v>
      </c>
      <c r="G12" s="373"/>
      <c r="H12" s="374"/>
      <c r="K12" s="172"/>
    </row>
    <row r="13" spans="2:12" s="170" customFormat="1" ht="16.5" customHeight="1" x14ac:dyDescent="0.25">
      <c r="B13" s="157"/>
      <c r="D13" s="157"/>
      <c r="E13" s="173" t="s">
        <v>303</v>
      </c>
      <c r="F13" s="372" t="s">
        <v>309</v>
      </c>
      <c r="G13" s="373"/>
      <c r="H13" s="374"/>
      <c r="J13" s="174" t="s">
        <v>305</v>
      </c>
      <c r="K13" s="175">
        <v>10</v>
      </c>
      <c r="L13" s="176">
        <v>8</v>
      </c>
    </row>
    <row r="14" spans="2:12" x14ac:dyDescent="0.25">
      <c r="B14" s="157"/>
      <c r="C14" s="177" t="s">
        <v>306</v>
      </c>
      <c r="D14" s="157"/>
      <c r="E14" s="178"/>
      <c r="F14" s="157"/>
      <c r="J14" s="174" t="s">
        <v>307</v>
      </c>
      <c r="K14" s="175">
        <v>6</v>
      </c>
      <c r="L14" s="176">
        <v>5</v>
      </c>
    </row>
    <row r="15" spans="2:12" ht="15.75" thickBot="1" x14ac:dyDescent="0.3">
      <c r="B15" s="157"/>
      <c r="C15" s="179" t="s">
        <v>308</v>
      </c>
      <c r="D15" s="157"/>
      <c r="E15" s="178"/>
      <c r="F15" s="157"/>
      <c r="G15" s="157"/>
      <c r="I15" s="163"/>
      <c r="J15" s="174" t="s">
        <v>309</v>
      </c>
      <c r="K15" s="175">
        <f t="shared" ref="K15:L16" si="0">K16+1</f>
        <v>4</v>
      </c>
      <c r="L15" s="176">
        <f t="shared" si="0"/>
        <v>3.5</v>
      </c>
    </row>
    <row r="16" spans="2:12" x14ac:dyDescent="0.25">
      <c r="B16" s="157"/>
      <c r="C16" s="180" t="s">
        <v>310</v>
      </c>
      <c r="D16" s="157"/>
      <c r="E16" s="181" t="s">
        <v>2</v>
      </c>
      <c r="F16" s="157"/>
      <c r="G16" s="157"/>
      <c r="I16" s="163"/>
      <c r="J16" s="174" t="s">
        <v>311</v>
      </c>
      <c r="K16" s="175">
        <f t="shared" si="0"/>
        <v>3</v>
      </c>
      <c r="L16" s="176">
        <f>L17+0.5</f>
        <v>2.5</v>
      </c>
    </row>
    <row r="17" spans="2:14" x14ac:dyDescent="0.25">
      <c r="B17" s="157"/>
      <c r="C17" s="157"/>
      <c r="D17" s="157"/>
      <c r="E17" s="157"/>
      <c r="F17" s="157"/>
      <c r="G17" s="157"/>
      <c r="I17" s="163"/>
      <c r="J17" s="174" t="s">
        <v>312</v>
      </c>
      <c r="K17" s="175">
        <f>K18+1</f>
        <v>2</v>
      </c>
      <c r="L17" s="176">
        <f>L18+1</f>
        <v>2</v>
      </c>
    </row>
    <row r="18" spans="2:14" s="170" customFormat="1" x14ac:dyDescent="0.25">
      <c r="B18" s="157">
        <f>B11+1</f>
        <v>3</v>
      </c>
      <c r="C18" s="170" t="s">
        <v>313</v>
      </c>
      <c r="D18" s="157"/>
      <c r="E18" s="178" t="s">
        <v>314</v>
      </c>
      <c r="F18" s="182" t="s">
        <v>315</v>
      </c>
      <c r="J18" s="174" t="s">
        <v>304</v>
      </c>
      <c r="K18" s="183">
        <v>1</v>
      </c>
      <c r="L18" s="184">
        <v>1</v>
      </c>
    </row>
    <row r="19" spans="2:14" x14ac:dyDescent="0.25">
      <c r="C19" s="185" t="s">
        <v>316</v>
      </c>
      <c r="E19" s="186">
        <v>147482963</v>
      </c>
      <c r="F19" s="187"/>
      <c r="I19" s="163"/>
      <c r="J19" s="174" t="s">
        <v>317</v>
      </c>
      <c r="K19" s="188"/>
      <c r="L19" s="189"/>
    </row>
    <row r="20" spans="2:14" x14ac:dyDescent="0.25">
      <c r="B20" s="157"/>
      <c r="C20" s="190" t="s">
        <v>318</v>
      </c>
      <c r="E20" s="186">
        <v>186590402.19753</v>
      </c>
      <c r="F20" s="187"/>
      <c r="I20" s="163"/>
      <c r="J20" s="191"/>
      <c r="N20" s="192"/>
    </row>
    <row r="21" spans="2:14" x14ac:dyDescent="0.25">
      <c r="B21" s="157"/>
      <c r="C21" s="190" t="s">
        <v>319</v>
      </c>
      <c r="E21" s="186">
        <v>144220163</v>
      </c>
      <c r="F21" s="187"/>
      <c r="I21" s="163"/>
      <c r="J21" s="191"/>
    </row>
    <row r="22" spans="2:14" ht="15.75" thickBot="1" x14ac:dyDescent="0.3">
      <c r="B22" s="157"/>
      <c r="C22" s="193" t="s">
        <v>320</v>
      </c>
      <c r="E22" s="194">
        <v>186590402.19753</v>
      </c>
      <c r="F22" s="187"/>
      <c r="I22" s="163"/>
      <c r="N22" s="192"/>
    </row>
    <row r="23" spans="2:14" ht="16.5" thickBot="1" x14ac:dyDescent="0.3">
      <c r="B23" s="157">
        <f>B18+1</f>
        <v>4</v>
      </c>
      <c r="C23" s="195" t="s">
        <v>321</v>
      </c>
      <c r="G23" s="196" t="s">
        <v>322</v>
      </c>
      <c r="H23" s="197" t="s">
        <v>323</v>
      </c>
      <c r="I23" s="197" t="s">
        <v>324</v>
      </c>
      <c r="J23"/>
    </row>
    <row r="24" spans="2:14" ht="16.5" thickBot="1" x14ac:dyDescent="0.3">
      <c r="C24" s="199" t="s">
        <v>325</v>
      </c>
      <c r="D24" s="200" t="s">
        <v>326</v>
      </c>
      <c r="E24" s="201" t="s">
        <v>327</v>
      </c>
      <c r="F24" s="202" t="s">
        <v>328</v>
      </c>
      <c r="G24" s="203" t="s">
        <v>329</v>
      </c>
      <c r="H24" s="203" t="s">
        <v>330</v>
      </c>
      <c r="I24" s="204" t="s">
        <v>331</v>
      </c>
      <c r="J24"/>
    </row>
    <row r="25" spans="2:14" ht="15.75" x14ac:dyDescent="0.25">
      <c r="C25" s="205" t="s">
        <v>332</v>
      </c>
      <c r="D25" s="206" t="s">
        <v>2</v>
      </c>
      <c r="E25" s="207" t="s">
        <v>333</v>
      </c>
      <c r="F25" s="208">
        <v>20</v>
      </c>
      <c r="G25" s="209">
        <f ca="1">SUMIF($A$66:$E$109,"Rouf",$D$66:$D$109)/60+IF($F$28=$L$28,(-$D$77/60),0)+IF($F$31=$L$27,(SUMIF($A$113:$E$115,"Rouf",$D$113:$D$115)/60),0)+$F$30*(5/60)+$F$9*10%*3</f>
        <v>4.75</v>
      </c>
      <c r="H25" s="209">
        <f ca="1">SUMIF($A$66:$E$109,"Ayasa",$D$66:$D$109)/60+SUMIF($A$66:$E$109,"Mitu",$D$66:$D$109)/60+IF($F$31=$L$27,(SUMIF($A$113:$E$115,"Ayasa",$D$113:$D$115)/60),0)+$F$30*(15/60)+$F$9*20%*3</f>
        <v>21</v>
      </c>
      <c r="I25" s="209">
        <f ca="1">SUM($D$67:$D$108)/60-SUM(G25:H25)+IF($F$31=$L$27,($D$113/60),0)+$F$9*30%*3</f>
        <v>28.830952380952375</v>
      </c>
      <c r="J25"/>
    </row>
    <row r="26" spans="2:14" ht="16.5" customHeight="1" x14ac:dyDescent="0.25">
      <c r="B26" s="157"/>
      <c r="E26" s="207" t="s">
        <v>334</v>
      </c>
      <c r="F26" s="210">
        <v>3</v>
      </c>
      <c r="G26" s="375">
        <f ca="1">ROUND(SUM(G25)*$L$68,-1)</f>
        <v>28500</v>
      </c>
      <c r="H26" s="375">
        <f ca="1">ROUND(SUM(H25)*$L$69,-1)</f>
        <v>42000</v>
      </c>
      <c r="I26" s="375">
        <f ca="1">ROUND(SUM(I25)*$L$70,-1)</f>
        <v>17300</v>
      </c>
      <c r="J26"/>
      <c r="L26" s="182" t="s">
        <v>335</v>
      </c>
    </row>
    <row r="27" spans="2:14" ht="16.5" customHeight="1" x14ac:dyDescent="0.25">
      <c r="B27" s="157"/>
      <c r="E27" s="207" t="s">
        <v>336</v>
      </c>
      <c r="F27" s="210">
        <v>5</v>
      </c>
      <c r="G27" s="376"/>
      <c r="H27" s="376"/>
      <c r="I27" s="376"/>
      <c r="J27"/>
      <c r="L27" s="182" t="s">
        <v>2</v>
      </c>
    </row>
    <row r="28" spans="2:14" ht="16.5" customHeight="1" x14ac:dyDescent="0.25">
      <c r="B28" s="157"/>
      <c r="E28" s="207" t="s">
        <v>337</v>
      </c>
      <c r="F28" s="211" t="s">
        <v>2</v>
      </c>
      <c r="G28" s="377"/>
      <c r="H28" s="376"/>
      <c r="I28" s="376"/>
      <c r="J28"/>
      <c r="L28" s="182" t="s">
        <v>5</v>
      </c>
    </row>
    <row r="29" spans="2:14" ht="16.5" customHeight="1" x14ac:dyDescent="0.25">
      <c r="B29" s="157"/>
      <c r="E29" s="207" t="s">
        <v>338</v>
      </c>
      <c r="F29" s="212">
        <v>5</v>
      </c>
      <c r="G29" s="377"/>
      <c r="H29" s="376"/>
      <c r="I29" s="376"/>
      <c r="J29"/>
    </row>
    <row r="30" spans="2:14" ht="16.5" customHeight="1" x14ac:dyDescent="0.25">
      <c r="B30" s="157"/>
      <c r="E30" s="207" t="s">
        <v>339</v>
      </c>
      <c r="F30" s="208">
        <f>1+ROUNDUP((E19/10^7),0)</f>
        <v>16</v>
      </c>
      <c r="G30" s="377"/>
      <c r="H30" s="376"/>
      <c r="I30" s="376"/>
      <c r="J30"/>
      <c r="L30" s="213" t="s">
        <v>340</v>
      </c>
    </row>
    <row r="31" spans="2:14" ht="16.5" customHeight="1" x14ac:dyDescent="0.25">
      <c r="B31" s="157"/>
      <c r="C31" s="214"/>
      <c r="E31" s="207" t="s">
        <v>341</v>
      </c>
      <c r="F31" s="215" t="s">
        <v>335</v>
      </c>
      <c r="G31" s="377"/>
      <c r="H31" s="376"/>
      <c r="I31" s="376"/>
      <c r="J31"/>
      <c r="L31" s="213" t="s">
        <v>342</v>
      </c>
    </row>
    <row r="32" spans="2:14" ht="16.5" customHeight="1" thickBot="1" x14ac:dyDescent="0.3">
      <c r="B32" s="157"/>
      <c r="C32" s="214"/>
      <c r="E32" s="216" t="s">
        <v>343</v>
      </c>
      <c r="F32" s="217">
        <f>$F$9</f>
        <v>0</v>
      </c>
      <c r="G32" s="376"/>
      <c r="H32" s="376"/>
      <c r="I32" s="376"/>
      <c r="J32" s="218">
        <f>+$F$9*10%*3*$O$68+$F$9*20%*3*$O$69+$F$9*30%*3*$O$70</f>
        <v>0</v>
      </c>
      <c r="L32" s="213" t="s">
        <v>5</v>
      </c>
    </row>
    <row r="33" spans="2:12" s="219" customFormat="1" ht="16.5" customHeight="1" thickBot="1" x14ac:dyDescent="0.3">
      <c r="E33" s="220"/>
      <c r="F33" s="221"/>
      <c r="G33" s="376"/>
      <c r="H33" s="376"/>
      <c r="I33" s="376"/>
      <c r="J33"/>
      <c r="K33" s="222">
        <f ca="1">ROUNDUP(SUM(G26:J33),-2)</f>
        <v>87800</v>
      </c>
    </row>
    <row r="34" spans="2:12" s="219" customFormat="1" ht="15.75" x14ac:dyDescent="0.25">
      <c r="E34" s="220" t="s">
        <v>344</v>
      </c>
      <c r="F34" s="221">
        <f ca="1">ROUNDUP(SUM(G26:J33),-2)</f>
        <v>87800</v>
      </c>
      <c r="G34" s="221">
        <f ca="1">VLOOKUP($G$23,$K$65:$O$108,5,0)*G25</f>
        <v>16625</v>
      </c>
      <c r="H34" s="221">
        <f ca="1">VLOOKUP($H$23,$K$65:$O$108,5,0)*H25</f>
        <v>20580</v>
      </c>
      <c r="I34" s="223">
        <f ca="1">VLOOKUP($I$23,$K$65:$O$108,5,0)*I25</f>
        <v>2883.0952380952376</v>
      </c>
      <c r="J34"/>
      <c r="K34" s="224">
        <f ca="1">-SUM(G34:J34)</f>
        <v>-40088.095238095237</v>
      </c>
    </row>
    <row r="35" spans="2:12" s="219" customFormat="1" ht="16.5" thickBot="1" x14ac:dyDescent="0.3">
      <c r="E35" s="225" t="s">
        <v>345</v>
      </c>
      <c r="F35" s="226">
        <f>SUM(G35:J35)</f>
        <v>2300</v>
      </c>
      <c r="G35" s="226">
        <v>0</v>
      </c>
      <c r="H35" s="226">
        <v>0</v>
      </c>
      <c r="I35" s="227">
        <f>500*4+300</f>
        <v>2300</v>
      </c>
      <c r="J35"/>
      <c r="K35" s="224">
        <f>-SUM(G35:J35)</f>
        <v>-2300</v>
      </c>
    </row>
    <row r="36" spans="2:12" s="219" customFormat="1" ht="16.5" thickBot="1" x14ac:dyDescent="0.3">
      <c r="C36" s="161" t="s">
        <v>346</v>
      </c>
      <c r="E36" s="228" t="s">
        <v>347</v>
      </c>
      <c r="F36" s="229">
        <f ca="1">SUM(F34:F35)</f>
        <v>90100</v>
      </c>
      <c r="G36" s="229">
        <f t="shared" ref="G36:I36" ca="1" si="1">SUM(G34:G35)</f>
        <v>16625</v>
      </c>
      <c r="H36" s="229">
        <f t="shared" ca="1" si="1"/>
        <v>20580</v>
      </c>
      <c r="I36" s="229">
        <f t="shared" ca="1" si="1"/>
        <v>5183.0952380952376</v>
      </c>
      <c r="J36"/>
      <c r="K36" s="230"/>
    </row>
    <row r="37" spans="2:12" s="219" customFormat="1" ht="15.75" x14ac:dyDescent="0.25">
      <c r="E37" s="231"/>
      <c r="F37" s="232"/>
      <c r="G37" s="232"/>
      <c r="H37" s="232"/>
      <c r="I37" s="233"/>
      <c r="J37"/>
      <c r="K37" s="230"/>
    </row>
    <row r="38" spans="2:12" ht="16.5" customHeight="1" x14ac:dyDescent="0.25">
      <c r="B38" s="157"/>
      <c r="C38" s="234">
        <f>(IF(F38="Y",2500,0))*VLOOKUP($F$13,$J$13:$K$19,2,0)</f>
        <v>0</v>
      </c>
      <c r="E38" s="207" t="s">
        <v>348</v>
      </c>
      <c r="F38" s="207" t="s">
        <v>335</v>
      </c>
      <c r="G38" s="232">
        <f>ROUND((IF($F$38=$L$27,(SUMIF($A$118:$E$120,"Rouf",$D$118:$D$120)/60),0)*(VLOOKUP(G$23,$K$68:$O$108,2,0))),-1)</f>
        <v>0</v>
      </c>
      <c r="H38" s="232">
        <f>ROUND((+IF($F$38=$L$27,(SUMIF($A$118:$E$120,"Ayasa",$D$118:$D$120)/60),0)*(VLOOKUP(H$23,$K$68:$O$108,2,0))),-1)</f>
        <v>0</v>
      </c>
      <c r="I38" s="233">
        <f>ROUND((+IF($F$38=$L$27,($D$118/60),0)*(VLOOKUP(I$23,$K$68:$O$108,2,0))),-1)</f>
        <v>0</v>
      </c>
      <c r="J38"/>
      <c r="K38" s="235">
        <f>SUM(G38:I38)</f>
        <v>0</v>
      </c>
    </row>
    <row r="39" spans="2:12" s="219" customFormat="1" ht="15.75" x14ac:dyDescent="0.25">
      <c r="C39" s="234">
        <f>(IF(F39="N",0,4000))*VLOOKUP($F$13,$J$13:$K$19,2,0)</f>
        <v>16000</v>
      </c>
      <c r="E39" s="236" t="s">
        <v>349</v>
      </c>
      <c r="F39" s="207" t="s">
        <v>342</v>
      </c>
      <c r="G39" s="232">
        <f>ROUND((IF($F$39=$L$30,4,IF($F$39=$L$31,3,0))*(VLOOKUP(G$23,$K$68:$O$108,2,0))),-1)</f>
        <v>18000</v>
      </c>
      <c r="H39" s="232">
        <f>ROUND((IF($F$39=$L$30,4,IF($F$39=$L$31,3,0))*(VLOOKUP(H$23,$K$68:$O$108,2,0))),-1)</f>
        <v>6000</v>
      </c>
      <c r="I39" s="233">
        <f>ROUND((IF($F$39=$L$30,4,IF($F$39=$L$31,3,0))*(VLOOKUP(I$23,$K$68:$O$108,2,0))),-1)</f>
        <v>1200</v>
      </c>
      <c r="J39"/>
      <c r="K39" s="235">
        <f>SUM(G39:I39)</f>
        <v>25200</v>
      </c>
      <c r="L39" s="156"/>
    </row>
    <row r="40" spans="2:12" s="219" customFormat="1" ht="15.75" x14ac:dyDescent="0.25">
      <c r="C40" s="234">
        <v>0</v>
      </c>
      <c r="E40" s="236" t="s">
        <v>350</v>
      </c>
      <c r="F40" s="207" t="s">
        <v>335</v>
      </c>
      <c r="G40" s="232">
        <f>ROUND((0*$L$68),-1)</f>
        <v>0</v>
      </c>
      <c r="H40" s="232">
        <f>ROUND((0*$L$69),-1)</f>
        <v>0</v>
      </c>
      <c r="I40" s="233">
        <f>ROUND((0*$L$70),-1)</f>
        <v>0</v>
      </c>
      <c r="J40"/>
      <c r="K40" s="230"/>
    </row>
    <row r="41" spans="2:12" s="219" customFormat="1" ht="15.75" x14ac:dyDescent="0.25">
      <c r="C41" s="234">
        <v>0</v>
      </c>
      <c r="E41" s="236" t="s">
        <v>351</v>
      </c>
      <c r="F41" s="207" t="s">
        <v>335</v>
      </c>
      <c r="G41" s="232">
        <f>ROUND((0*$L$68),-1)</f>
        <v>0</v>
      </c>
      <c r="H41" s="232">
        <f>ROUND((0*$L$69),-1)</f>
        <v>0</v>
      </c>
      <c r="I41" s="233">
        <f>ROUND((0*$L$70),-1)</f>
        <v>0</v>
      </c>
      <c r="J41"/>
      <c r="K41" s="230"/>
    </row>
    <row r="42" spans="2:12" s="219" customFormat="1" ht="15.75" x14ac:dyDescent="0.25">
      <c r="C42" s="234">
        <v>0</v>
      </c>
      <c r="E42" s="236" t="s">
        <v>352</v>
      </c>
      <c r="F42" s="207" t="s">
        <v>335</v>
      </c>
      <c r="G42" s="232">
        <f>ROUND((0*$L$68),-1)</f>
        <v>0</v>
      </c>
      <c r="H42" s="232">
        <f>ROUND((0*$L$69),-1)</f>
        <v>0</v>
      </c>
      <c r="I42" s="233">
        <f>ROUND((0*$L$70),-1)</f>
        <v>0</v>
      </c>
      <c r="J42"/>
      <c r="K42" s="230"/>
    </row>
    <row r="43" spans="2:12" s="219" customFormat="1" ht="15.75" x14ac:dyDescent="0.25">
      <c r="C43" s="234">
        <v>0</v>
      </c>
      <c r="E43" s="236" t="s">
        <v>353</v>
      </c>
      <c r="F43" s="207" t="s">
        <v>335</v>
      </c>
      <c r="G43" s="232">
        <f>ROUND((0*$L$68),-1)</f>
        <v>0</v>
      </c>
      <c r="H43" s="232">
        <f>ROUND((0*$L$69),-1)</f>
        <v>0</v>
      </c>
      <c r="I43" s="233">
        <f>ROUND((0*$L$70),-1)</f>
        <v>0</v>
      </c>
      <c r="J43"/>
      <c r="K43" s="230"/>
    </row>
    <row r="44" spans="2:12" s="219" customFormat="1" ht="15.75" x14ac:dyDescent="0.25">
      <c r="E44" s="231" t="s">
        <v>345</v>
      </c>
      <c r="F44" s="232">
        <f t="shared" ref="F44" si="2">SUM(G44:J44)</f>
        <v>0</v>
      </c>
      <c r="G44" s="232">
        <v>0</v>
      </c>
      <c r="H44" s="232">
        <v>0</v>
      </c>
      <c r="I44" s="233">
        <v>0</v>
      </c>
      <c r="J44"/>
      <c r="K44" s="230"/>
    </row>
    <row r="45" spans="2:12" s="219" customFormat="1" ht="15.75" x14ac:dyDescent="0.25">
      <c r="E45" s="237" t="s">
        <v>354</v>
      </c>
      <c r="F45" s="238">
        <f>SUM(F37:F44)</f>
        <v>0</v>
      </c>
      <c r="G45" s="238">
        <f t="shared" ref="G45:I45" si="3">SUM(G37:G44)</f>
        <v>18000</v>
      </c>
      <c r="H45" s="238">
        <f t="shared" si="3"/>
        <v>6000</v>
      </c>
      <c r="I45" s="238">
        <f t="shared" si="3"/>
        <v>1200</v>
      </c>
      <c r="J45"/>
      <c r="K45" s="224">
        <f>-SUM(G45:J45)</f>
        <v>-25200</v>
      </c>
    </row>
    <row r="46" spans="2:12" s="219" customFormat="1" ht="16.5" thickBot="1" x14ac:dyDescent="0.3">
      <c r="E46" s="239"/>
      <c r="F46" s="232"/>
      <c r="G46" s="232"/>
      <c r="H46" s="232"/>
      <c r="I46" s="232"/>
      <c r="J46"/>
      <c r="K46" s="230"/>
    </row>
    <row r="47" spans="2:12" s="219" customFormat="1" ht="16.5" thickBot="1" x14ac:dyDescent="0.3">
      <c r="E47" s="228" t="s">
        <v>347</v>
      </c>
      <c r="F47" s="229">
        <f ca="1">SUM(F34:F35)</f>
        <v>90100</v>
      </c>
      <c r="G47" s="229">
        <f ca="1">SUM(G26:G35)</f>
        <v>45125</v>
      </c>
      <c r="H47" s="229">
        <f ca="1">SUM(H26:H35)</f>
        <v>62580</v>
      </c>
      <c r="I47" s="240">
        <f ca="1">SUM(I26:I35)</f>
        <v>22483.095238095237</v>
      </c>
      <c r="J47"/>
      <c r="K47" s="241">
        <f ca="1">SUM(K34:K35)</f>
        <v>-42388.095238095237</v>
      </c>
    </row>
    <row r="48" spans="2:12" s="219" customFormat="1" ht="15.75" thickBot="1" x14ac:dyDescent="0.3">
      <c r="K48" s="240">
        <f ca="1">SUM(K26:K35)</f>
        <v>45411.904761904763</v>
      </c>
    </row>
    <row r="49" spans="2:16" ht="15.75" thickBot="1" x14ac:dyDescent="0.3">
      <c r="B49" s="157"/>
      <c r="C49" s="242" t="s">
        <v>298</v>
      </c>
      <c r="E49" s="243">
        <f>ROUND((D110+D116+D121)/3.5,0)</f>
        <v>25</v>
      </c>
      <c r="H49" s="244"/>
      <c r="I49" s="163"/>
      <c r="J49" s="191"/>
      <c r="K49" s="245">
        <f ca="1">K48/K33</f>
        <v>0.51721987200347108</v>
      </c>
    </row>
    <row r="50" spans="2:16" ht="15.75" thickBot="1" x14ac:dyDescent="0.3">
      <c r="B50" s="157"/>
      <c r="C50" s="246"/>
      <c r="E50" s="247"/>
      <c r="H50" s="244"/>
      <c r="I50" s="163"/>
      <c r="J50" s="191"/>
    </row>
    <row r="51" spans="2:16" s="219" customFormat="1" x14ac:dyDescent="0.25">
      <c r="B51" s="248">
        <f>B23+1</f>
        <v>5</v>
      </c>
      <c r="C51" s="170" t="s">
        <v>355</v>
      </c>
      <c r="D51" s="156"/>
      <c r="E51" s="249" t="s">
        <v>346</v>
      </c>
      <c r="F51" s="250" t="s">
        <v>356</v>
      </c>
      <c r="G51" s="251" t="s">
        <v>357</v>
      </c>
      <c r="H51" s="252" t="s">
        <v>315</v>
      </c>
      <c r="I51" s="253"/>
      <c r="K51" s="254" t="s">
        <v>358</v>
      </c>
      <c r="L51" s="255"/>
      <c r="M51" s="255"/>
      <c r="N51" s="256" t="s">
        <v>359</v>
      </c>
      <c r="O51" s="257"/>
    </row>
    <row r="52" spans="2:16" s="219" customFormat="1" x14ac:dyDescent="0.25">
      <c r="C52" s="258" t="s">
        <v>360</v>
      </c>
      <c r="D52" s="162"/>
      <c r="E52" s="259"/>
      <c r="F52" s="260">
        <f>ROUND(IF(AND(MAX($E$19:$E$20)&gt;0,MAX($E$19:$E$20)&lt;=(5*10^7)),50000,IF(AND(MAX($E$19:$E$20)&gt;(5*10^7),MAX($E$19:$E$20)&lt;=(25*10^7)),(50000+((MAX($E$19:$E$20)-5*10^7)/(2*10^7))*(50000*10%)),IF(AND(MAX($E$19:$E$20)&gt;(25*10^7),MAX($E$19:$E$20)&lt;=(50*10^7)),(100000+((MAX($E$19:$E$20)-25*10^7)/(4*10^7))*(100000*8%)),IF(AND(MAX($E$19:$E$20)&gt;(50*10^7),MAX($E$19:$E$20)&lt;=(100*10^7)),(150000+((MAX($E$19:$E$20)-50*10^7)/(5*10^7))*(150000*5%)),IF(AND(MAX($E$19:$E$20)&gt;(100*10^7),MAX($E$19:$E$20)&lt;=(150*10^7)),(225000+((MAX($E$19:$E$20)-100*10^7)/(15*10^7))*(225000*10%)),IF(AND(MAX($E$19:$E$20)&gt;(150*10^7),MAX($E$19:$E$20)&lt;=(250*10^7)),(300000+((MAX($E$19:$E$20)-150*10^7)/(12*10^7))*(300000*8%)),(500000+((MAX($E$19:$E$20)-250*10^7)/(15*10^7))*(500000*5%)))))))),-3)</f>
        <v>84000</v>
      </c>
      <c r="G52" s="261">
        <f ca="1">ROUNDUP(F47,-3)</f>
        <v>91000</v>
      </c>
      <c r="H52" s="262">
        <v>10000</v>
      </c>
      <c r="I52" s="263" t="s">
        <v>361</v>
      </c>
      <c r="K52" s="256">
        <v>1</v>
      </c>
      <c r="L52" s="187">
        <v>0</v>
      </c>
      <c r="M52" s="187">
        <f>5*10^7</f>
        <v>50000000</v>
      </c>
      <c r="N52" s="187">
        <f t="shared" ref="N52:N58" si="4">IF(AND(MAX($E$19:$E$20)&gt;L52,MAX($E$19:$E$20)&lt;=M52),MAX($E$19:$E$20),0)</f>
        <v>0</v>
      </c>
      <c r="O52" s="187">
        <v>50000</v>
      </c>
    </row>
    <row r="53" spans="2:16" s="219" customFormat="1" ht="15.75" x14ac:dyDescent="0.25">
      <c r="C53"/>
      <c r="D53"/>
      <c r="E53"/>
      <c r="F53"/>
      <c r="G53"/>
      <c r="H53"/>
      <c r="K53" s="256">
        <f>K52+1</f>
        <v>2</v>
      </c>
      <c r="L53" s="187">
        <f>M52+0.001</f>
        <v>50000000.001000002</v>
      </c>
      <c r="M53" s="187">
        <f>25*10^7</f>
        <v>250000000</v>
      </c>
      <c r="N53" s="187">
        <f t="shared" si="4"/>
        <v>186590402.19753</v>
      </c>
      <c r="O53" s="187">
        <f>(50000+((25*10^7-5*10^7)/(2*10^7))*(50000*10%))</f>
        <v>100000</v>
      </c>
    </row>
    <row r="54" spans="2:16" s="219" customFormat="1" ht="15.75" x14ac:dyDescent="0.25">
      <c r="C54"/>
      <c r="D54"/>
      <c r="E54"/>
      <c r="F54"/>
      <c r="G54"/>
      <c r="H54"/>
      <c r="K54" s="256">
        <f t="shared" ref="K54" si="5">K53+1</f>
        <v>3</v>
      </c>
      <c r="L54" s="187">
        <f>M53+0.001</f>
        <v>250000000.00099999</v>
      </c>
      <c r="M54" s="187">
        <f>50*10^7</f>
        <v>500000000</v>
      </c>
      <c r="N54" s="187">
        <f t="shared" si="4"/>
        <v>0</v>
      </c>
      <c r="O54" s="187">
        <f>O53+((M54-M53)/(4*10^7))*(100000*8%)</f>
        <v>150000</v>
      </c>
      <c r="P54" s="264" t="s">
        <v>362</v>
      </c>
    </row>
    <row r="55" spans="2:16" s="219" customFormat="1" ht="15.75" x14ac:dyDescent="0.25">
      <c r="C55"/>
      <c r="D55"/>
      <c r="E55"/>
      <c r="F55"/>
      <c r="G55"/>
      <c r="H55"/>
      <c r="I55"/>
      <c r="K55" s="256">
        <f>K54+1</f>
        <v>4</v>
      </c>
      <c r="L55" s="187">
        <f>M54+0.001</f>
        <v>500000000.00099999</v>
      </c>
      <c r="M55" s="187">
        <f>100*10^7</f>
        <v>1000000000</v>
      </c>
      <c r="N55" s="187">
        <f t="shared" si="4"/>
        <v>0</v>
      </c>
      <c r="O55" s="187">
        <f>O54+((M55-M54)/(5*10^7))*(150000*5%)</f>
        <v>225000</v>
      </c>
      <c r="P55" s="264" t="s">
        <v>363</v>
      </c>
    </row>
    <row r="56" spans="2:16" s="219" customFormat="1" ht="15.75" x14ac:dyDescent="0.25">
      <c r="C56"/>
      <c r="D56"/>
      <c r="E56"/>
      <c r="F56"/>
      <c r="G56"/>
      <c r="H56"/>
      <c r="I56"/>
      <c r="K56" s="256">
        <f>K55+1</f>
        <v>5</v>
      </c>
      <c r="L56" s="187">
        <f t="shared" ref="L56" si="6">M55+0.001</f>
        <v>1000000000.001</v>
      </c>
      <c r="M56" s="187">
        <f>150*10^7</f>
        <v>1500000000</v>
      </c>
      <c r="N56" s="187">
        <f t="shared" si="4"/>
        <v>0</v>
      </c>
      <c r="O56" s="187">
        <f>O55+((M56-M55)/(15*10^7))*(225000*10%)</f>
        <v>300000</v>
      </c>
      <c r="P56" s="264" t="s">
        <v>364</v>
      </c>
    </row>
    <row r="57" spans="2:16" s="219" customFormat="1" ht="15.75" x14ac:dyDescent="0.25">
      <c r="C57"/>
      <c r="D57"/>
      <c r="E57"/>
      <c r="F57"/>
      <c r="G57"/>
      <c r="H57"/>
      <c r="I57"/>
      <c r="K57" s="256">
        <f>K56+1</f>
        <v>6</v>
      </c>
      <c r="L57" s="187">
        <f>M56+0.001</f>
        <v>1500000000.0009999</v>
      </c>
      <c r="M57" s="187">
        <f>250*10^7</f>
        <v>2500000000</v>
      </c>
      <c r="N57" s="187">
        <f t="shared" si="4"/>
        <v>0</v>
      </c>
      <c r="O57" s="187">
        <f>O56+((M57-M56)/(12*10^7))*(300000*8%)</f>
        <v>500000</v>
      </c>
      <c r="P57" s="264" t="s">
        <v>365</v>
      </c>
    </row>
    <row r="58" spans="2:16" s="219" customFormat="1" ht="15.75" x14ac:dyDescent="0.25">
      <c r="C58"/>
      <c r="D58"/>
      <c r="E58"/>
      <c r="F58"/>
      <c r="G58"/>
      <c r="H58"/>
      <c r="I58"/>
      <c r="K58" s="256">
        <f>K57+1</f>
        <v>7</v>
      </c>
      <c r="L58" s="187">
        <f>M57+15*10^7</f>
        <v>2650000000</v>
      </c>
      <c r="M58" s="187"/>
      <c r="N58" s="187">
        <f t="shared" si="4"/>
        <v>0</v>
      </c>
      <c r="O58" s="187">
        <f>O57+((L58-M57)/(15*10^7))*(500000*5%)</f>
        <v>525000</v>
      </c>
      <c r="P58" s="264" t="s">
        <v>366</v>
      </c>
    </row>
    <row r="59" spans="2:16" s="219" customFormat="1" ht="15.75" x14ac:dyDescent="0.25">
      <c r="C59"/>
      <c r="D59"/>
      <c r="E59"/>
      <c r="F59"/>
      <c r="G59"/>
      <c r="H59"/>
      <c r="I59"/>
    </row>
    <row r="60" spans="2:16" s="219" customFormat="1" ht="15.75" x14ac:dyDescent="0.25">
      <c r="C60"/>
      <c r="D60"/>
      <c r="E60"/>
      <c r="F60"/>
      <c r="G60"/>
      <c r="H60"/>
      <c r="I60"/>
    </row>
    <row r="61" spans="2:16" s="219" customFormat="1" ht="15.75" x14ac:dyDescent="0.25">
      <c r="C61"/>
      <c r="D61"/>
      <c r="E61"/>
      <c r="F61"/>
      <c r="G61"/>
      <c r="H61"/>
      <c r="I61"/>
      <c r="K61" s="265"/>
      <c r="L61" s="244"/>
      <c r="M61" s="244"/>
      <c r="N61" s="244"/>
      <c r="O61" s="244"/>
      <c r="P61" s="264"/>
    </row>
    <row r="62" spans="2:16" s="219" customFormat="1" ht="15.75" x14ac:dyDescent="0.25">
      <c r="C62"/>
      <c r="D62"/>
      <c r="E62"/>
      <c r="F62"/>
      <c r="G62"/>
      <c r="H62"/>
      <c r="I62"/>
      <c r="K62" s="265"/>
      <c r="L62" s="244"/>
      <c r="M62" s="244"/>
      <c r="N62" s="244"/>
      <c r="O62" s="244"/>
      <c r="P62" s="264"/>
    </row>
    <row r="63" spans="2:16" s="219" customFormat="1" x14ac:dyDescent="0.25">
      <c r="H63" s="266"/>
      <c r="K63" s="265"/>
      <c r="L63" s="244"/>
      <c r="M63" s="244"/>
      <c r="N63" s="244"/>
      <c r="O63" s="244"/>
      <c r="P63" s="264"/>
    </row>
    <row r="64" spans="2:16" s="219" customFormat="1" ht="15.75" thickBot="1" x14ac:dyDescent="0.3">
      <c r="B64" s="157">
        <f>B23+1</f>
        <v>5</v>
      </c>
      <c r="C64" s="248" t="s">
        <v>367</v>
      </c>
      <c r="H64" s="266"/>
      <c r="K64" s="265"/>
      <c r="L64" s="244"/>
      <c r="M64" s="244"/>
      <c r="N64" s="244"/>
      <c r="O64" s="244"/>
      <c r="P64" s="264"/>
    </row>
    <row r="65" spans="1:17" ht="15.75" thickBot="1" x14ac:dyDescent="0.3">
      <c r="C65" s="267" t="s">
        <v>368</v>
      </c>
      <c r="D65" s="268" t="s">
        <v>369</v>
      </c>
      <c r="E65" s="269" t="s">
        <v>370</v>
      </c>
      <c r="F65" s="269" t="s">
        <v>371</v>
      </c>
      <c r="G65" s="269" t="s">
        <v>372</v>
      </c>
      <c r="H65" s="270" t="s">
        <v>373</v>
      </c>
      <c r="I65" s="270" t="s">
        <v>374</v>
      </c>
      <c r="J65" s="271"/>
      <c r="K65" s="272" t="s">
        <v>375</v>
      </c>
      <c r="L65" s="272" t="s">
        <v>376</v>
      </c>
      <c r="M65" s="272" t="s">
        <v>377</v>
      </c>
      <c r="N65" s="272" t="s">
        <v>378</v>
      </c>
      <c r="O65" s="272" t="s">
        <v>347</v>
      </c>
      <c r="P65" s="272" t="s">
        <v>306</v>
      </c>
      <c r="Q65" s="272" t="s">
        <v>379</v>
      </c>
    </row>
    <row r="66" spans="1:17" x14ac:dyDescent="0.25">
      <c r="A66" s="156" t="str">
        <f>F66</f>
        <v>A Razzak</v>
      </c>
      <c r="B66" s="273">
        <v>1</v>
      </c>
      <c r="C66" s="274" t="s">
        <v>381</v>
      </c>
      <c r="D66" s="274" t="str">
        <f ca="1">TEXT(E66,"H:MM AM/PM")</f>
        <v>1:32 PM</v>
      </c>
      <c r="E66" s="274">
        <f ca="1">$G$6</f>
        <v>44990.563944675923</v>
      </c>
      <c r="F66" s="275" t="s">
        <v>380</v>
      </c>
      <c r="G66" s="276">
        <f t="shared" ref="G66:G108" si="7">IF(INDEX($O$67:$O$108,MATCH($F66,$K$67:$K$108,0),0)&lt;0,0,INDEX($O$67:$O$108,MATCH($F66,$K$67:$K$108,0),0))</f>
        <v>230</v>
      </c>
      <c r="H66" s="277">
        <v>0.5</v>
      </c>
      <c r="I66" s="277">
        <f>$H$66</f>
        <v>0.5</v>
      </c>
      <c r="J66" s="271"/>
      <c r="K66" s="278" t="s">
        <v>382</v>
      </c>
      <c r="N66" s="279">
        <v>60000</v>
      </c>
    </row>
    <row r="67" spans="1:17" x14ac:dyDescent="0.25">
      <c r="A67" s="156" t="str">
        <f t="shared" ref="A67:A108" si="8">F67</f>
        <v>Ayasa</v>
      </c>
      <c r="B67" s="273">
        <f>B66+1</f>
        <v>2</v>
      </c>
      <c r="C67" s="258" t="s">
        <v>383</v>
      </c>
      <c r="D67" s="280">
        <v>15</v>
      </c>
      <c r="E67" s="281" t="str">
        <f ca="1">TEXT(($E$66+SUM($D$67:$D67)/(60*24)),"dd-mmm-yy")&amp;" at "&amp;TEXT(($E$66+SUM($D$67:$D67)/(60*24)),"H:MM AM/PM")</f>
        <v>05-Mar-23 at 1:47 PM</v>
      </c>
      <c r="F67" s="275" t="s">
        <v>323</v>
      </c>
      <c r="G67" s="276">
        <f t="shared" si="7"/>
        <v>980</v>
      </c>
      <c r="H67" s="282">
        <f>ROUNDUP((D67*G67)/60,-1)*(1+0)</f>
        <v>250</v>
      </c>
      <c r="I67" s="282">
        <f>ROUNDUP((D67*G67)/60*(1+$H$66),-1)</f>
        <v>370</v>
      </c>
      <c r="J67" s="271"/>
      <c r="K67" s="283" t="s">
        <v>384</v>
      </c>
    </row>
    <row r="68" spans="1:17" ht="15.75" x14ac:dyDescent="0.25">
      <c r="A68" s="156" t="str">
        <f t="shared" si="8"/>
        <v>A Razzak</v>
      </c>
      <c r="B68" s="273">
        <f t="shared" ref="B68:B108" si="9">B67+1</f>
        <v>3</v>
      </c>
      <c r="C68" s="258" t="s">
        <v>385</v>
      </c>
      <c r="D68" s="280">
        <v>10</v>
      </c>
      <c r="E68" s="281" t="str">
        <f ca="1">TEXT(($E$66+SUM($D$67:$D68)/(60*24)),"dd-mmm-yy")&amp;" at "&amp;TEXT(($E$66+SUM($D$67:$D68)/(60*24)),"H:MM AM/PM")</f>
        <v>05-Mar-23 at 1:57 PM</v>
      </c>
      <c r="F68" s="275" t="s">
        <v>380</v>
      </c>
      <c r="G68" s="276">
        <f>IF(INDEX($O$67:$O$108,MATCH($F68,$K$67:$K$108,0),0)&lt;0,0,INDEX($O$67:$O$108,MATCH($F68,$K$67:$K$108,0),0))</f>
        <v>230</v>
      </c>
      <c r="H68" s="282">
        <f t="shared" ref="H68:H108" si="10">ROUNDUP((D68*G68)/60,-1)</f>
        <v>40</v>
      </c>
      <c r="I68" s="282">
        <f t="shared" ref="I68:I108" si="11">ROUNDUP((D68*G68)/60*(1+$H$66),-1)</f>
        <v>60</v>
      </c>
      <c r="J68" s="271"/>
      <c r="K68" s="283" t="s">
        <v>322</v>
      </c>
      <c r="L68" s="276">
        <v>6000</v>
      </c>
      <c r="M68" s="276">
        <f>ROUNDUP((500000/(8*22)),-2)</f>
        <v>2900</v>
      </c>
      <c r="N68" s="276">
        <f>ROUNDUP(($N$66/200*200)/(5*22),-2)</f>
        <v>600</v>
      </c>
      <c r="O68" s="276">
        <f>SUM(M68:N68)</f>
        <v>3500</v>
      </c>
      <c r="P68" s="284" t="s">
        <v>221</v>
      </c>
      <c r="Q68" s="276"/>
    </row>
    <row r="69" spans="1:17" ht="15.75" x14ac:dyDescent="0.25">
      <c r="A69" s="156" t="str">
        <f t="shared" si="8"/>
        <v>A Razzak</v>
      </c>
      <c r="B69" s="273">
        <f t="shared" si="9"/>
        <v>4</v>
      </c>
      <c r="C69" s="258" t="s">
        <v>386</v>
      </c>
      <c r="D69" s="280">
        <v>60</v>
      </c>
      <c r="E69" s="281" t="str">
        <f ca="1">TEXT(($E$66+SUM($D$67:$D69)/(60*24)),"dd-mmm-yy")&amp;" at "&amp;TEXT(($E$66+SUM($D$67:$D69)/(60*24)),"H:MM AM/PM")</f>
        <v>05-Mar-23 at 2:57 PM</v>
      </c>
      <c r="F69" s="275" t="s">
        <v>380</v>
      </c>
      <c r="G69" s="276">
        <f t="shared" si="7"/>
        <v>230</v>
      </c>
      <c r="H69" s="282">
        <f t="shared" si="10"/>
        <v>230</v>
      </c>
      <c r="I69" s="282">
        <f t="shared" si="11"/>
        <v>350</v>
      </c>
      <c r="J69" s="271"/>
      <c r="K69" s="278" t="s">
        <v>323</v>
      </c>
      <c r="L69" s="276">
        <v>2000</v>
      </c>
      <c r="M69" s="276">
        <f>ROUNDUP((((50000*13/12)*(1+10%))/(4*22)),-1)</f>
        <v>680</v>
      </c>
      <c r="N69" s="276">
        <f>ROUNDUP(($N$66/200*75)/(5*22),-2)</f>
        <v>300</v>
      </c>
      <c r="O69" s="276">
        <f t="shared" ref="O69:O73" si="12">SUM(M69:N69)</f>
        <v>980</v>
      </c>
      <c r="P69" s="284" t="s">
        <v>387</v>
      </c>
      <c r="Q69" s="276"/>
    </row>
    <row r="70" spans="1:17" x14ac:dyDescent="0.25">
      <c r="A70" s="156" t="str">
        <f t="shared" si="8"/>
        <v>A Razzak</v>
      </c>
      <c r="B70" s="273">
        <f t="shared" si="9"/>
        <v>5</v>
      </c>
      <c r="C70" s="258" t="s">
        <v>388</v>
      </c>
      <c r="D70" s="280">
        <v>15</v>
      </c>
      <c r="E70" s="281" t="str">
        <f ca="1">TEXT(($E$66+SUM($D$67:$D70)/(60*24)),"dd-mmm-yy")&amp;" at "&amp;TEXT(($E$66+SUM($D$67:$D70)/(60*24)),"H:MM AM/PM")</f>
        <v>05-Mar-23 at 3:12 PM</v>
      </c>
      <c r="F70" s="275" t="s">
        <v>380</v>
      </c>
      <c r="G70" s="276">
        <f t="shared" si="7"/>
        <v>230</v>
      </c>
      <c r="H70" s="282">
        <f>ROUNDUP((D70*G70)/60,-1)</f>
        <v>60</v>
      </c>
      <c r="I70" s="282">
        <f>MAX(ROUNDUP((D70*G70)/60,-1),100)</f>
        <v>100</v>
      </c>
      <c r="J70" s="271"/>
      <c r="K70" s="278" t="s">
        <v>389</v>
      </c>
      <c r="L70" s="276">
        <v>600</v>
      </c>
      <c r="M70" s="276">
        <f>(10000+200*22)/((2*5+4)*4)</f>
        <v>257.14285714285717</v>
      </c>
      <c r="N70" s="276"/>
      <c r="O70" s="276">
        <f t="shared" si="12"/>
        <v>257.14285714285717</v>
      </c>
      <c r="P70" s="276"/>
      <c r="Q70" s="276"/>
    </row>
    <row r="71" spans="1:17" x14ac:dyDescent="0.25">
      <c r="A71" s="156" t="str">
        <f t="shared" si="8"/>
        <v>A Razzak</v>
      </c>
      <c r="B71" s="273">
        <f t="shared" si="9"/>
        <v>6</v>
      </c>
      <c r="C71" s="258" t="s">
        <v>390</v>
      </c>
      <c r="D71" s="280">
        <v>10</v>
      </c>
      <c r="E71" s="281" t="str">
        <f ca="1">TEXT(($E$66+SUM($D$67:$D71)/(60*24)),"dd-mmm-yy")&amp;" at "&amp;TEXT(($E$66+SUM($D$67:$D71)/(60*24)),"H:MM AM/PM")</f>
        <v>05-Mar-23 at 3:22 PM</v>
      </c>
      <c r="F71" s="275" t="s">
        <v>380</v>
      </c>
      <c r="G71" s="276">
        <f t="shared" si="7"/>
        <v>230</v>
      </c>
      <c r="H71" s="282">
        <f t="shared" si="10"/>
        <v>40</v>
      </c>
      <c r="I71" s="282">
        <f>MAX(ROUNDUP((D71*G71)/60,-1),50)</f>
        <v>50</v>
      </c>
      <c r="J71" s="271"/>
      <c r="K71" s="278" t="s">
        <v>380</v>
      </c>
      <c r="L71" s="276">
        <v>400</v>
      </c>
      <c r="M71" s="276">
        <f>ROUNDUP((((9000*13/12)*(1+10%))/(4*22)),-1)</f>
        <v>130</v>
      </c>
      <c r="N71" s="276">
        <f>ROUNDUP(($N$66/200*30)/(5*22),-2)</f>
        <v>100</v>
      </c>
      <c r="O71" s="276">
        <f t="shared" si="12"/>
        <v>230</v>
      </c>
      <c r="P71" s="276"/>
      <c r="Q71" s="276"/>
    </row>
    <row r="72" spans="1:17" x14ac:dyDescent="0.25">
      <c r="A72" s="156" t="str">
        <f t="shared" si="8"/>
        <v>Sifat</v>
      </c>
      <c r="B72" s="273">
        <f t="shared" si="9"/>
        <v>7</v>
      </c>
      <c r="C72" s="258" t="s">
        <v>392</v>
      </c>
      <c r="D72" s="280">
        <v>20</v>
      </c>
      <c r="E72" s="281" t="str">
        <f ca="1">TEXT(($E$66+SUM($D$67:$D72)/(60*24)),"dd-mmm-yy")&amp;" at "&amp;TEXT(($E$66+SUM($D$67:$D72)/(60*24)),"H:MM AM/PM")</f>
        <v>05-Mar-23 at 3:42 PM</v>
      </c>
      <c r="F72" s="275" t="s">
        <v>391</v>
      </c>
      <c r="G72" s="276">
        <f t="shared" si="7"/>
        <v>100</v>
      </c>
      <c r="H72" s="282">
        <f t="shared" si="10"/>
        <v>40</v>
      </c>
      <c r="I72" s="282">
        <f t="shared" ref="I72:I75" si="13">MAX(ROUNDUP((D72*G72)/60,-1),50)</f>
        <v>50</v>
      </c>
      <c r="J72" s="271"/>
      <c r="K72" s="278" t="s">
        <v>393</v>
      </c>
      <c r="L72" s="276">
        <v>400</v>
      </c>
      <c r="M72" s="276">
        <f>(5000+0*22)/((2*5+5)*4)</f>
        <v>83.333333333333329</v>
      </c>
      <c r="N72" s="276">
        <f>ROUNDUP(($N$66/200*20)/(5*22),-2)</f>
        <v>100</v>
      </c>
      <c r="O72" s="276">
        <f t="shared" si="12"/>
        <v>183.33333333333331</v>
      </c>
      <c r="P72" s="276"/>
      <c r="Q72" s="276"/>
    </row>
    <row r="73" spans="1:17" x14ac:dyDescent="0.25">
      <c r="A73" s="156" t="str">
        <f t="shared" si="8"/>
        <v>Sifat</v>
      </c>
      <c r="B73" s="273">
        <f t="shared" si="9"/>
        <v>8</v>
      </c>
      <c r="C73" s="258" t="s">
        <v>394</v>
      </c>
      <c r="D73" s="280">
        <v>60</v>
      </c>
      <c r="E73" s="281" t="str">
        <f ca="1">TEXT(($E$66+SUM($D$67:$D73)/(60*24)),"dd-mmm-yy")&amp;" at "&amp;TEXT(($E$66+SUM($D$67:$D73)/(60*24)),"H:MM AM/PM")</f>
        <v>05-Mar-23 at 4:42 PM</v>
      </c>
      <c r="F73" s="275" t="s">
        <v>391</v>
      </c>
      <c r="G73" s="276">
        <f t="shared" si="7"/>
        <v>100</v>
      </c>
      <c r="H73" s="282">
        <f t="shared" si="10"/>
        <v>100</v>
      </c>
      <c r="I73" s="282">
        <f>MAX(ROUNDUP((D73*G73)/60,-1),100)</f>
        <v>100</v>
      </c>
      <c r="J73" s="271"/>
      <c r="K73" s="278" t="s">
        <v>395</v>
      </c>
      <c r="L73" s="276">
        <v>400</v>
      </c>
      <c r="M73" s="276">
        <v>150</v>
      </c>
      <c r="N73" s="276"/>
      <c r="O73" s="276">
        <f t="shared" si="12"/>
        <v>150</v>
      </c>
      <c r="P73" s="276"/>
      <c r="Q73" s="276"/>
    </row>
    <row r="74" spans="1:17" x14ac:dyDescent="0.25">
      <c r="A74" s="156" t="str">
        <f t="shared" si="8"/>
        <v>Sifat</v>
      </c>
      <c r="B74" s="273">
        <f t="shared" si="9"/>
        <v>9</v>
      </c>
      <c r="C74" s="258" t="s">
        <v>396</v>
      </c>
      <c r="D74" s="280">
        <v>10</v>
      </c>
      <c r="E74" s="281" t="str">
        <f ca="1">TEXT(($E$66+SUM($D$67:$D74)/(60*24)),"dd-mmm-yy")&amp;" at "&amp;TEXT(($E$66+SUM($D$67:$D74)/(60*24)),"H:MM AM/PM")</f>
        <v>05-Mar-23 at 4:52 PM</v>
      </c>
      <c r="F74" s="275" t="s">
        <v>391</v>
      </c>
      <c r="G74" s="276">
        <f t="shared" si="7"/>
        <v>100</v>
      </c>
      <c r="H74" s="282">
        <f t="shared" si="10"/>
        <v>20</v>
      </c>
      <c r="I74" s="282">
        <f t="shared" si="13"/>
        <v>50</v>
      </c>
      <c r="J74" s="271"/>
      <c r="K74" s="278" t="s">
        <v>324</v>
      </c>
      <c r="L74" s="276">
        <v>400</v>
      </c>
      <c r="M74" s="276">
        <v>100</v>
      </c>
      <c r="N74" s="276"/>
      <c r="O74" s="276">
        <f t="shared" ref="O74:O77" si="14">SUM(M74:N74)</f>
        <v>100</v>
      </c>
      <c r="P74" s="276"/>
      <c r="Q74" s="276"/>
    </row>
    <row r="75" spans="1:17" x14ac:dyDescent="0.25">
      <c r="A75" s="156" t="str">
        <f t="shared" si="8"/>
        <v>Sifat</v>
      </c>
      <c r="B75" s="273">
        <f t="shared" si="9"/>
        <v>10</v>
      </c>
      <c r="C75" s="258" t="s">
        <v>397</v>
      </c>
      <c r="D75" s="280">
        <v>15</v>
      </c>
      <c r="E75" s="281" t="str">
        <f ca="1">TEXT(($E$66+SUM($D$67:$D75)/(60*24)),"dd-mmm-yy")&amp;" at "&amp;TEXT(($E$66+SUM($D$67:$D75)/(60*24)),"H:MM AM/PM")</f>
        <v>05-Mar-23 at 5:07 PM</v>
      </c>
      <c r="F75" s="275" t="s">
        <v>391</v>
      </c>
      <c r="G75" s="276">
        <f t="shared" si="7"/>
        <v>100</v>
      </c>
      <c r="H75" s="282">
        <f t="shared" si="10"/>
        <v>30</v>
      </c>
      <c r="I75" s="282">
        <f t="shared" si="13"/>
        <v>50</v>
      </c>
      <c r="J75" s="271"/>
      <c r="K75" s="278" t="s">
        <v>391</v>
      </c>
      <c r="L75" s="276">
        <v>400</v>
      </c>
      <c r="M75" s="276">
        <v>100</v>
      </c>
      <c r="N75" s="276"/>
      <c r="O75" s="276">
        <f t="shared" si="14"/>
        <v>100</v>
      </c>
      <c r="P75" s="276"/>
      <c r="Q75" s="276"/>
    </row>
    <row r="76" spans="1:17" x14ac:dyDescent="0.25">
      <c r="A76" s="156" t="str">
        <f t="shared" si="8"/>
        <v>Sifat</v>
      </c>
      <c r="B76" s="273">
        <f t="shared" si="9"/>
        <v>11</v>
      </c>
      <c r="C76" s="285" t="s">
        <v>398</v>
      </c>
      <c r="D76" s="286">
        <f>(($F$25*10+$F$26*15+$F$27*15)*(100%))*VLOOKUP($F$13,$J$13:$L$19,3,0)</f>
        <v>1120</v>
      </c>
      <c r="E76" s="281" t="str">
        <f ca="1">TEXT(($E$66+SUM($D$67:$D76)/(60*24)),"dd-mmm-yy")&amp;" at "&amp;TEXT(($E$66+SUM($D$67:$D76)/(60*24)),"H:MM AM/PM")</f>
        <v>06-Mar-23 at 11:47 AM</v>
      </c>
      <c r="F76" s="275" t="s">
        <v>391</v>
      </c>
      <c r="G76" s="276">
        <f t="shared" si="7"/>
        <v>100</v>
      </c>
      <c r="H76" s="282">
        <f>ROUNDUP((D76*G76)/60,-1)</f>
        <v>1870</v>
      </c>
      <c r="I76" s="282">
        <f t="shared" si="11"/>
        <v>2800</v>
      </c>
      <c r="J76" s="271"/>
      <c r="K76" s="278" t="s">
        <v>399</v>
      </c>
      <c r="L76" s="276">
        <v>400</v>
      </c>
      <c r="M76" s="276">
        <v>100</v>
      </c>
      <c r="N76" s="276"/>
      <c r="O76" s="276">
        <f t="shared" si="14"/>
        <v>100</v>
      </c>
      <c r="P76" s="276"/>
      <c r="Q76" s="276"/>
    </row>
    <row r="77" spans="1:17" x14ac:dyDescent="0.25">
      <c r="A77" s="156" t="str">
        <f t="shared" si="8"/>
        <v>Rouf</v>
      </c>
      <c r="B77" s="273">
        <f t="shared" si="9"/>
        <v>12</v>
      </c>
      <c r="C77" s="285" t="s">
        <v>337</v>
      </c>
      <c r="D77" s="286">
        <f>IF($F$28="Y",30,0)*VLOOKUP($F$13,$J$13:$K$19,2,0)</f>
        <v>120</v>
      </c>
      <c r="E77" s="281" t="str">
        <f ca="1">TEXT(($E$66+SUM($D$67:$D77)/(60*24)),"dd-mmm-yy")&amp;" at "&amp;TEXT(($E$66+SUM($D$67:$D77)/(60*24)),"H:MM AM/PM")</f>
        <v>06-Mar-23 at 1:47 PM</v>
      </c>
      <c r="F77" s="275" t="s">
        <v>322</v>
      </c>
      <c r="G77" s="276">
        <f t="shared" si="7"/>
        <v>3500</v>
      </c>
      <c r="H77" s="282">
        <f>ROUNDUP((D77*G77)/60,-1)</f>
        <v>7000</v>
      </c>
      <c r="I77" s="282">
        <f t="shared" si="11"/>
        <v>10500</v>
      </c>
      <c r="J77" s="271"/>
      <c r="K77" s="278" t="s">
        <v>400</v>
      </c>
      <c r="L77" s="276">
        <v>400</v>
      </c>
      <c r="M77" s="276">
        <v>100</v>
      </c>
      <c r="N77" s="276"/>
      <c r="O77" s="276">
        <f t="shared" si="14"/>
        <v>100</v>
      </c>
      <c r="P77" s="276"/>
      <c r="Q77" s="276"/>
    </row>
    <row r="78" spans="1:17" x14ac:dyDescent="0.25">
      <c r="A78" s="156" t="str">
        <f t="shared" si="8"/>
        <v>Mitu</v>
      </c>
      <c r="B78" s="273">
        <f t="shared" si="9"/>
        <v>13</v>
      </c>
      <c r="C78" s="285" t="s">
        <v>401</v>
      </c>
      <c r="D78" s="286">
        <v>15</v>
      </c>
      <c r="E78" s="281" t="str">
        <f ca="1">TEXT(($E$66+SUM($D$67:$D78)/(60*24)),"dd-mmm-yy")&amp;" at "&amp;TEXT(($E$66+SUM($D$67:$D78)/(60*24)),"H:MM AM/PM")</f>
        <v>06-Mar-23 at 2:02 PM</v>
      </c>
      <c r="F78" s="275" t="s">
        <v>389</v>
      </c>
      <c r="G78" s="276">
        <f t="shared" si="7"/>
        <v>257.14285714285717</v>
      </c>
      <c r="H78" s="282">
        <f t="shared" ref="H78:H79" si="15">ROUNDUP((D78*G78)/60,-1)</f>
        <v>70</v>
      </c>
      <c r="I78" s="282">
        <f t="shared" si="11"/>
        <v>100</v>
      </c>
      <c r="J78" s="271"/>
      <c r="K78" s="278" t="s">
        <v>402</v>
      </c>
      <c r="L78" s="276">
        <v>400</v>
      </c>
      <c r="M78" s="276">
        <v>100</v>
      </c>
      <c r="N78" s="276"/>
      <c r="O78" s="276">
        <f t="shared" ref="O78" si="16">SUM(M78:N78)</f>
        <v>100</v>
      </c>
      <c r="P78" s="276"/>
      <c r="Q78" s="276"/>
    </row>
    <row r="79" spans="1:17" x14ac:dyDescent="0.25">
      <c r="A79" s="156" t="str">
        <f t="shared" si="8"/>
        <v>Mitu</v>
      </c>
      <c r="B79" s="273">
        <f t="shared" si="9"/>
        <v>14</v>
      </c>
      <c r="C79" s="285" t="s">
        <v>403</v>
      </c>
      <c r="D79" s="286">
        <v>10</v>
      </c>
      <c r="E79" s="281" t="str">
        <f ca="1">TEXT(($E$66+SUM($D$67:$D79)/(60*24)),"dd-mmm-yy")&amp;" at "&amp;TEXT(($E$66+SUM($D$67:$D79)/(60*24)),"H:MM AM/PM")</f>
        <v>06-Mar-23 at 2:12 PM</v>
      </c>
      <c r="F79" s="275" t="s">
        <v>389</v>
      </c>
      <c r="G79" s="276">
        <f t="shared" si="7"/>
        <v>257.14285714285717</v>
      </c>
      <c r="H79" s="282">
        <f t="shared" si="15"/>
        <v>50</v>
      </c>
      <c r="I79" s="282">
        <f t="shared" si="11"/>
        <v>70</v>
      </c>
      <c r="J79" s="271"/>
      <c r="K79" s="278"/>
      <c r="L79" s="276"/>
      <c r="M79" s="276"/>
      <c r="N79" s="276"/>
      <c r="O79" s="276"/>
      <c r="P79" s="276"/>
      <c r="Q79" s="276"/>
    </row>
    <row r="80" spans="1:17" s="219" customFormat="1" x14ac:dyDescent="0.25">
      <c r="A80" s="156" t="str">
        <f t="shared" si="8"/>
        <v>Mitu</v>
      </c>
      <c r="B80" s="273">
        <f>B77+1</f>
        <v>13</v>
      </c>
      <c r="C80" s="258" t="s">
        <v>404</v>
      </c>
      <c r="D80" s="280">
        <f>$F$26*10</f>
        <v>30</v>
      </c>
      <c r="E80" s="281" t="str">
        <f ca="1">TEXT(($E$66+SUM($D$67:$D80)/(60*24)),"dd-mmm-yy")&amp;" at "&amp;TEXT(($E$66+SUM($D$67:$D80)/(60*24)),"H:MM AM/PM")</f>
        <v>06-Mar-23 at 2:42 PM</v>
      </c>
      <c r="F80" s="275" t="s">
        <v>389</v>
      </c>
      <c r="G80" s="276">
        <f t="shared" si="7"/>
        <v>257.14285714285717</v>
      </c>
      <c r="H80" s="282">
        <f t="shared" si="10"/>
        <v>130</v>
      </c>
      <c r="I80" s="282">
        <f t="shared" si="11"/>
        <v>200</v>
      </c>
      <c r="K80" s="278"/>
      <c r="L80" s="276"/>
      <c r="M80" s="276"/>
      <c r="N80" s="276"/>
      <c r="O80" s="276"/>
      <c r="P80" s="276"/>
      <c r="Q80" s="276"/>
    </row>
    <row r="81" spans="1:17" s="219" customFormat="1" x14ac:dyDescent="0.25">
      <c r="A81" s="156" t="str">
        <f t="shared" si="8"/>
        <v>Mitu</v>
      </c>
      <c r="B81" s="273">
        <f t="shared" si="9"/>
        <v>14</v>
      </c>
      <c r="C81" s="258" t="s">
        <v>405</v>
      </c>
      <c r="D81" s="280">
        <f>$F$27*15</f>
        <v>75</v>
      </c>
      <c r="E81" s="281" t="str">
        <f ca="1">TEXT(($E$66+SUM($D$67:$D81)/(60*24)),"dd-mmm-yy")&amp;" at "&amp;TEXT(($E$66+SUM($D$67:$D81)/(60*24)),"H:MM AM/PM")</f>
        <v>06-Mar-23 at 3:57 PM</v>
      </c>
      <c r="F81" s="275" t="s">
        <v>389</v>
      </c>
      <c r="G81" s="276">
        <f t="shared" si="7"/>
        <v>257.14285714285717</v>
      </c>
      <c r="H81" s="282">
        <f t="shared" si="10"/>
        <v>330</v>
      </c>
      <c r="I81" s="282">
        <f t="shared" si="11"/>
        <v>490</v>
      </c>
      <c r="K81" s="278"/>
      <c r="L81" s="276"/>
      <c r="M81" s="276"/>
      <c r="N81" s="276"/>
      <c r="O81" s="276"/>
      <c r="P81" s="276"/>
      <c r="Q81" s="276"/>
    </row>
    <row r="82" spans="1:17" x14ac:dyDescent="0.25">
      <c r="A82" s="156" t="str">
        <f t="shared" si="8"/>
        <v>Sifat</v>
      </c>
      <c r="B82" s="273">
        <f t="shared" si="9"/>
        <v>15</v>
      </c>
      <c r="C82" s="258" t="s">
        <v>406</v>
      </c>
      <c r="D82" s="280">
        <v>10</v>
      </c>
      <c r="E82" s="281" t="str">
        <f ca="1">TEXT(($E$66+SUM($D$67:$D82)/(60*24)),"dd-mmm-yy")&amp;" at "&amp;TEXT(($E$66+SUM($D$67:$D82)/(60*24)),"H:MM AM/PM")</f>
        <v>06-Mar-23 at 4:07 PM</v>
      </c>
      <c r="F82" s="275" t="s">
        <v>391</v>
      </c>
      <c r="G82" s="276">
        <f t="shared" si="7"/>
        <v>100</v>
      </c>
      <c r="H82" s="282">
        <f t="shared" si="10"/>
        <v>20</v>
      </c>
      <c r="I82" s="282">
        <f t="shared" si="11"/>
        <v>30</v>
      </c>
      <c r="J82" s="271"/>
      <c r="K82" s="278"/>
      <c r="L82" s="276"/>
      <c r="M82" s="276"/>
      <c r="N82" s="276"/>
      <c r="O82" s="276"/>
      <c r="P82" s="276"/>
      <c r="Q82" s="276"/>
    </row>
    <row r="83" spans="1:17" x14ac:dyDescent="0.25">
      <c r="A83" s="156" t="str">
        <f t="shared" si="8"/>
        <v>Sifat</v>
      </c>
      <c r="B83" s="273">
        <f t="shared" si="9"/>
        <v>16</v>
      </c>
      <c r="C83" s="258" t="s">
        <v>407</v>
      </c>
      <c r="D83" s="280">
        <f>1.5/1*$F$25</f>
        <v>30</v>
      </c>
      <c r="E83" s="281" t="str">
        <f ca="1">TEXT(($E$66+SUM($D$67:$D83)/(60*24)),"dd-mmm-yy")&amp;" at "&amp;TEXT(($E$66+SUM($D$67:$D83)/(60*24)),"H:MM AM/PM")</f>
        <v>06-Mar-23 at 4:37 PM</v>
      </c>
      <c r="F83" s="275" t="s">
        <v>391</v>
      </c>
      <c r="G83" s="276">
        <f t="shared" si="7"/>
        <v>100</v>
      </c>
      <c r="H83" s="282">
        <f t="shared" si="10"/>
        <v>50</v>
      </c>
      <c r="I83" s="282">
        <f t="shared" si="11"/>
        <v>80</v>
      </c>
      <c r="J83" s="271"/>
      <c r="K83" s="278"/>
      <c r="L83" s="276"/>
      <c r="M83" s="276"/>
      <c r="N83" s="276"/>
      <c r="O83" s="276"/>
      <c r="P83" s="276"/>
      <c r="Q83" s="276"/>
    </row>
    <row r="84" spans="1:17" x14ac:dyDescent="0.25">
      <c r="A84" s="156" t="str">
        <f t="shared" si="8"/>
        <v>Sifat</v>
      </c>
      <c r="B84" s="273">
        <f t="shared" si="9"/>
        <v>17</v>
      </c>
      <c r="C84" s="258" t="s">
        <v>408</v>
      </c>
      <c r="D84" s="280">
        <f>SUM($F$26:$F$31)*3</f>
        <v>87</v>
      </c>
      <c r="E84" s="281" t="str">
        <f ca="1">TEXT(($E$66+SUM($D$67:$D84)/(60*24)),"dd-mmm-yy")&amp;" at "&amp;TEXT(($E$66+SUM($D$67:$D84)/(60*24)),"H:MM AM/PM")</f>
        <v>06-Mar-23 at 6:04 PM</v>
      </c>
      <c r="F84" s="275" t="s">
        <v>391</v>
      </c>
      <c r="G84" s="276">
        <f t="shared" si="7"/>
        <v>100</v>
      </c>
      <c r="H84" s="282">
        <f t="shared" si="10"/>
        <v>150</v>
      </c>
      <c r="I84" s="282">
        <f t="shared" si="11"/>
        <v>220</v>
      </c>
      <c r="J84" s="271"/>
      <c r="K84" s="278"/>
      <c r="L84" s="276"/>
      <c r="M84" s="276"/>
      <c r="N84" s="276"/>
      <c r="O84" s="276"/>
      <c r="P84" s="276"/>
      <c r="Q84" s="276"/>
    </row>
    <row r="85" spans="1:17" x14ac:dyDescent="0.25">
      <c r="A85" s="156" t="str">
        <f t="shared" si="8"/>
        <v>Sifat</v>
      </c>
      <c r="B85" s="273">
        <f t="shared" si="9"/>
        <v>18</v>
      </c>
      <c r="C85" s="258" t="s">
        <v>409</v>
      </c>
      <c r="D85" s="280">
        <v>30</v>
      </c>
      <c r="E85" s="281" t="str">
        <f ca="1">TEXT(($E$66+SUM($D$67:$D85)/(60*24)),"dd-mmm-yy")&amp;" at "&amp;TEXT(($E$66+SUM($D$67:$D85)/(60*24)),"H:MM AM/PM")</f>
        <v>06-Mar-23 at 6:34 PM</v>
      </c>
      <c r="F85" s="275" t="s">
        <v>391</v>
      </c>
      <c r="G85" s="276">
        <f t="shared" si="7"/>
        <v>100</v>
      </c>
      <c r="H85" s="282">
        <f t="shared" si="10"/>
        <v>50</v>
      </c>
      <c r="I85" s="282">
        <f t="shared" si="11"/>
        <v>80</v>
      </c>
      <c r="J85" s="271"/>
      <c r="K85" s="278"/>
      <c r="L85" s="276"/>
      <c r="M85" s="276"/>
      <c r="N85" s="276"/>
      <c r="O85" s="276"/>
      <c r="P85" s="276"/>
      <c r="Q85" s="276"/>
    </row>
    <row r="86" spans="1:17" x14ac:dyDescent="0.25">
      <c r="A86" s="156" t="str">
        <f t="shared" si="8"/>
        <v>A Razzak</v>
      </c>
      <c r="B86" s="273">
        <f t="shared" si="9"/>
        <v>19</v>
      </c>
      <c r="C86" s="258" t="s">
        <v>410</v>
      </c>
      <c r="D86" s="280">
        <v>30</v>
      </c>
      <c r="E86" s="281" t="str">
        <f ca="1">TEXT(($E$66+SUM($D$67:$D86)/(60*24)),"dd-mmm-yy")&amp;" at "&amp;TEXT(($E$66+SUM($D$67:$D86)/(60*24)),"H:MM AM/PM")</f>
        <v>06-Mar-23 at 7:04 PM</v>
      </c>
      <c r="F86" s="275" t="s">
        <v>380</v>
      </c>
      <c r="G86" s="276">
        <f t="shared" si="7"/>
        <v>230</v>
      </c>
      <c r="H86" s="282">
        <f t="shared" si="10"/>
        <v>120</v>
      </c>
      <c r="I86" s="282">
        <f t="shared" si="11"/>
        <v>180</v>
      </c>
      <c r="J86" s="271"/>
      <c r="K86" s="278"/>
      <c r="L86" s="276"/>
      <c r="M86" s="276"/>
      <c r="N86" s="276"/>
      <c r="O86" s="276"/>
      <c r="P86" s="276"/>
      <c r="Q86" s="276"/>
    </row>
    <row r="87" spans="1:17" s="219" customFormat="1" x14ac:dyDescent="0.25">
      <c r="A87" s="156" t="str">
        <f t="shared" si="8"/>
        <v>Mitu</v>
      </c>
      <c r="B87" s="273">
        <f t="shared" si="9"/>
        <v>20</v>
      </c>
      <c r="C87" s="287" t="s">
        <v>411</v>
      </c>
      <c r="D87" s="286">
        <f>($F$26+1+1)*5</f>
        <v>25</v>
      </c>
      <c r="E87" s="281" t="str">
        <f ca="1">TEXT(($E$66+SUM($D$67:$D87)/(60*24)),"dd-mmm-yy")&amp;" at "&amp;TEXT(($E$66+SUM($D$67:$D87)/(60*24)),"H:MM AM/PM")</f>
        <v>06-Mar-23 at 7:29 PM</v>
      </c>
      <c r="F87" s="275" t="s">
        <v>389</v>
      </c>
      <c r="G87" s="276">
        <f t="shared" si="7"/>
        <v>257.14285714285717</v>
      </c>
      <c r="H87" s="282">
        <f t="shared" si="10"/>
        <v>110</v>
      </c>
      <c r="I87" s="282">
        <f t="shared" si="11"/>
        <v>170</v>
      </c>
      <c r="K87" s="278"/>
      <c r="L87" s="276"/>
      <c r="M87" s="276"/>
      <c r="N87" s="276"/>
      <c r="O87" s="276"/>
      <c r="P87" s="276"/>
      <c r="Q87" s="276"/>
    </row>
    <row r="88" spans="1:17" s="219" customFormat="1" x14ac:dyDescent="0.25">
      <c r="A88" s="156" t="str">
        <f t="shared" si="8"/>
        <v>Mitu</v>
      </c>
      <c r="B88" s="273">
        <f t="shared" si="9"/>
        <v>21</v>
      </c>
      <c r="C88" s="288" t="s">
        <v>412</v>
      </c>
      <c r="D88" s="280">
        <v>45</v>
      </c>
      <c r="E88" s="281" t="str">
        <f ca="1">TEXT(($E$66+SUM($D$67:$D88)/(60*24)),"dd-mmm-yy")&amp;" at "&amp;TEXT(($E$66+SUM($D$67:$D88)/(60*24)),"H:MM AM/PM")</f>
        <v>06-Mar-23 at 8:14 PM</v>
      </c>
      <c r="F88" s="275" t="s">
        <v>389</v>
      </c>
      <c r="G88" s="276">
        <f t="shared" si="7"/>
        <v>257.14285714285717</v>
      </c>
      <c r="H88" s="282">
        <f t="shared" si="10"/>
        <v>200</v>
      </c>
      <c r="I88" s="282">
        <f t="shared" si="11"/>
        <v>290</v>
      </c>
      <c r="K88" s="278"/>
      <c r="L88" s="276"/>
      <c r="M88" s="276"/>
      <c r="N88" s="276"/>
      <c r="O88" s="276"/>
      <c r="P88" s="276"/>
      <c r="Q88" s="276"/>
    </row>
    <row r="89" spans="1:17" s="219" customFormat="1" x14ac:dyDescent="0.25">
      <c r="A89" s="156" t="str">
        <f t="shared" si="8"/>
        <v>Mitu</v>
      </c>
      <c r="B89" s="273">
        <f t="shared" si="9"/>
        <v>22</v>
      </c>
      <c r="C89" s="288" t="s">
        <v>413</v>
      </c>
      <c r="D89" s="280">
        <f>IF(($F$29&gt;2),1,0)*60</f>
        <v>60</v>
      </c>
      <c r="E89" s="281" t="str">
        <f ca="1">TEXT(($E$66+SUM($D$67:$D89)/(60*24)),"dd-mmm-yy")&amp;" at "&amp;TEXT(($E$66+SUM($D$67:$D89)/(60*24)),"H:MM AM/PM")</f>
        <v>06-Mar-23 at 9:14 PM</v>
      </c>
      <c r="F89" s="275" t="s">
        <v>389</v>
      </c>
      <c r="G89" s="276">
        <f t="shared" si="7"/>
        <v>257.14285714285717</v>
      </c>
      <c r="H89" s="282">
        <f t="shared" si="10"/>
        <v>260</v>
      </c>
      <c r="I89" s="282">
        <f t="shared" si="11"/>
        <v>390</v>
      </c>
      <c r="K89" s="278"/>
      <c r="L89" s="276"/>
      <c r="M89" s="276"/>
      <c r="N89" s="276"/>
      <c r="O89" s="276"/>
      <c r="P89" s="276"/>
      <c r="Q89" s="276"/>
    </row>
    <row r="90" spans="1:17" s="219" customFormat="1" x14ac:dyDescent="0.25">
      <c r="A90" s="156" t="str">
        <f t="shared" si="8"/>
        <v>Mitu</v>
      </c>
      <c r="B90" s="273">
        <f t="shared" si="9"/>
        <v>23</v>
      </c>
      <c r="C90" s="287" t="s">
        <v>414</v>
      </c>
      <c r="D90" s="286">
        <f>($F$27*3)*10</f>
        <v>150</v>
      </c>
      <c r="E90" s="281" t="str">
        <f ca="1">TEXT(($E$66+SUM($D$67:$D90)/(60*24)),"dd-mmm-yy")&amp;" at "&amp;TEXT(($E$66+SUM($D$67:$D90)/(60*24)),"H:MM AM/PM")</f>
        <v>06-Mar-23 at 11:44 PM</v>
      </c>
      <c r="F90" s="275" t="s">
        <v>389</v>
      </c>
      <c r="G90" s="276">
        <f t="shared" si="7"/>
        <v>257.14285714285717</v>
      </c>
      <c r="H90" s="282">
        <f t="shared" si="10"/>
        <v>650</v>
      </c>
      <c r="I90" s="282">
        <f t="shared" si="11"/>
        <v>970</v>
      </c>
      <c r="K90" s="278"/>
      <c r="L90" s="276"/>
      <c r="M90" s="276"/>
      <c r="N90" s="276"/>
      <c r="O90" s="276"/>
      <c r="P90" s="276"/>
      <c r="Q90" s="276"/>
    </row>
    <row r="91" spans="1:17" s="219" customFormat="1" x14ac:dyDescent="0.25">
      <c r="A91" s="156" t="str">
        <f t="shared" si="8"/>
        <v>Mitu</v>
      </c>
      <c r="B91" s="273">
        <f t="shared" si="9"/>
        <v>24</v>
      </c>
      <c r="C91" s="287" t="s">
        <v>415</v>
      </c>
      <c r="D91" s="280">
        <f>IF(($F$26&gt;3),1,0)*15</f>
        <v>0</v>
      </c>
      <c r="E91" s="281" t="str">
        <f ca="1">TEXT(($E$66+SUM($D$67:$D91)/(60*24)),"dd-mmm-yy")&amp;" at "&amp;TEXT(($E$66+SUM($D$67:$D91)/(60*24)),"H:MM AM/PM")</f>
        <v>06-Mar-23 at 11:44 PM</v>
      </c>
      <c r="F91" s="275" t="s">
        <v>389</v>
      </c>
      <c r="G91" s="276">
        <f t="shared" si="7"/>
        <v>257.14285714285717</v>
      </c>
      <c r="H91" s="282">
        <f t="shared" si="10"/>
        <v>0</v>
      </c>
      <c r="I91" s="282">
        <f t="shared" si="11"/>
        <v>0</v>
      </c>
      <c r="K91" s="278"/>
      <c r="L91" s="276"/>
      <c r="M91" s="276"/>
      <c r="N91" s="276"/>
      <c r="O91" s="276"/>
      <c r="P91" s="276"/>
      <c r="Q91" s="276"/>
    </row>
    <row r="92" spans="1:17" s="219" customFormat="1" x14ac:dyDescent="0.25">
      <c r="A92" s="156" t="str">
        <f>F92</f>
        <v>Mitu</v>
      </c>
      <c r="B92" s="273">
        <f t="shared" si="9"/>
        <v>25</v>
      </c>
      <c r="C92" s="287" t="s">
        <v>416</v>
      </c>
      <c r="D92" s="286">
        <f>IF((ROUNDUP(($E$19)/(10^7),0))&gt;0,10,0)+IF((ROUNDUP(($E$19)/(10^7),0))&gt;1,(ROUNDUP(($E$19)/(10^7),0))*5,0)+($F$30-3)*15</f>
        <v>280</v>
      </c>
      <c r="E92" s="281" t="str">
        <f ca="1">TEXT(($E$66+SUM($D$67:$D92)/(60*24)),"dd-mmm-yy")&amp;" at "&amp;TEXT(($E$66+SUM($D$67:$D92)/(60*24)),"H:MM AM/PM")</f>
        <v>07-Mar-23 at 4:24 AM</v>
      </c>
      <c r="F92" s="275" t="s">
        <v>389</v>
      </c>
      <c r="G92" s="276">
        <f t="shared" si="7"/>
        <v>257.14285714285717</v>
      </c>
      <c r="H92" s="282">
        <f t="shared" si="10"/>
        <v>1200</v>
      </c>
      <c r="I92" s="282">
        <f t="shared" si="11"/>
        <v>1800</v>
      </c>
      <c r="K92" s="278"/>
      <c r="L92" s="276"/>
      <c r="M92" s="276"/>
      <c r="N92" s="276"/>
      <c r="O92" s="276"/>
      <c r="P92" s="276"/>
      <c r="Q92" s="276"/>
    </row>
    <row r="93" spans="1:17" s="219" customFormat="1" x14ac:dyDescent="0.25">
      <c r="A93" s="156" t="str">
        <f t="shared" si="8"/>
        <v>Mitu</v>
      </c>
      <c r="B93" s="273">
        <f t="shared" si="9"/>
        <v>26</v>
      </c>
      <c r="C93" s="287" t="s">
        <v>417</v>
      </c>
      <c r="D93" s="280">
        <f>IF(VLOOKUP($F$13,$J$13:$K$18,2,0)&gt;3,VLOOKUP($F$13,$J$13:$K$18,2,0),0)*5+($F$30-5)*15</f>
        <v>185</v>
      </c>
      <c r="E93" s="281" t="str">
        <f ca="1">TEXT(($E$66+SUM($D$67:$D93)/(60*24)),"dd-mmm-yy")&amp;" at "&amp;TEXT(($E$66+SUM($D$67:$D93)/(60*24)),"H:MM AM/PM")</f>
        <v>07-Mar-23 at 7:29 AM</v>
      </c>
      <c r="F93" s="275" t="s">
        <v>389</v>
      </c>
      <c r="G93" s="276">
        <f t="shared" si="7"/>
        <v>257.14285714285717</v>
      </c>
      <c r="H93" s="282">
        <f t="shared" si="10"/>
        <v>800</v>
      </c>
      <c r="I93" s="282">
        <f t="shared" si="11"/>
        <v>1190</v>
      </c>
      <c r="K93" s="278"/>
      <c r="L93" s="276"/>
      <c r="M93" s="276"/>
      <c r="N93" s="276"/>
      <c r="O93" s="276"/>
      <c r="P93" s="276"/>
      <c r="Q93" s="276"/>
    </row>
    <row r="94" spans="1:17" s="219" customFormat="1" x14ac:dyDescent="0.25">
      <c r="A94" s="156" t="str">
        <f t="shared" si="8"/>
        <v>Mitu</v>
      </c>
      <c r="B94" s="273">
        <f t="shared" si="9"/>
        <v>27</v>
      </c>
      <c r="C94" s="288" t="s">
        <v>418</v>
      </c>
      <c r="D94" s="280">
        <f>3*5</f>
        <v>15</v>
      </c>
      <c r="E94" s="281" t="str">
        <f ca="1">TEXT(($E$66+SUM($D$67:$D94)/(60*24)),"dd-mmm-yy")&amp;" at "&amp;TEXT(($E$66+SUM($D$67:$D94)/(60*24)),"H:MM AM/PM")</f>
        <v>07-Mar-23 at 7:44 AM</v>
      </c>
      <c r="F94" s="275" t="s">
        <v>389</v>
      </c>
      <c r="G94" s="276">
        <f t="shared" si="7"/>
        <v>257.14285714285717</v>
      </c>
      <c r="H94" s="282">
        <f t="shared" si="10"/>
        <v>70</v>
      </c>
      <c r="I94" s="282">
        <f t="shared" si="11"/>
        <v>100</v>
      </c>
      <c r="K94" s="278"/>
      <c r="L94" s="276"/>
      <c r="M94" s="276"/>
      <c r="N94" s="276"/>
      <c r="O94" s="276"/>
      <c r="P94" s="276"/>
      <c r="Q94" s="276"/>
    </row>
    <row r="95" spans="1:17" s="219" customFormat="1" x14ac:dyDescent="0.25">
      <c r="A95" s="156" t="str">
        <f t="shared" si="8"/>
        <v>Mitu</v>
      </c>
      <c r="B95" s="273">
        <f t="shared" si="9"/>
        <v>28</v>
      </c>
      <c r="C95" s="288" t="s">
        <v>419</v>
      </c>
      <c r="D95" s="280">
        <f>3*5</f>
        <v>15</v>
      </c>
      <c r="E95" s="281" t="str">
        <f ca="1">TEXT(($E$66+SUM($D$67:$D95)/(60*24)),"dd-mmm-yy")&amp;" at "&amp;TEXT(($E$66+SUM($D$67:$D95)/(60*24)),"H:MM AM/PM")</f>
        <v>07-Mar-23 at 7:59 AM</v>
      </c>
      <c r="F95" s="275" t="s">
        <v>389</v>
      </c>
      <c r="G95" s="276">
        <f t="shared" si="7"/>
        <v>257.14285714285717</v>
      </c>
      <c r="H95" s="282">
        <f t="shared" si="10"/>
        <v>70</v>
      </c>
      <c r="I95" s="282">
        <f t="shared" si="11"/>
        <v>100</v>
      </c>
      <c r="K95" s="278"/>
      <c r="L95" s="276"/>
      <c r="M95" s="276"/>
      <c r="N95" s="276"/>
      <c r="O95" s="276"/>
      <c r="P95" s="276"/>
      <c r="Q95" s="276"/>
    </row>
    <row r="96" spans="1:17" s="219" customFormat="1" x14ac:dyDescent="0.25">
      <c r="A96" s="156" t="str">
        <f t="shared" si="8"/>
        <v>Sifat</v>
      </c>
      <c r="B96" s="273">
        <f t="shared" si="9"/>
        <v>29</v>
      </c>
      <c r="C96" s="258" t="s">
        <v>420</v>
      </c>
      <c r="D96" s="280">
        <f>4*10</f>
        <v>40</v>
      </c>
      <c r="E96" s="281" t="str">
        <f ca="1">TEXT(($E$66+SUM($D$67:$D96)/(60*24)),"dd-mmm-yy")&amp;" at "&amp;TEXT(($E$66+SUM($D$67:$D96)/(60*24)),"H:MM AM/PM")</f>
        <v>07-Mar-23 at 8:39 AM</v>
      </c>
      <c r="F96" s="275" t="s">
        <v>391</v>
      </c>
      <c r="G96" s="276">
        <f t="shared" si="7"/>
        <v>100</v>
      </c>
      <c r="H96" s="282">
        <f t="shared" si="10"/>
        <v>70</v>
      </c>
      <c r="I96" s="282">
        <f t="shared" si="11"/>
        <v>100</v>
      </c>
      <c r="K96" s="278"/>
      <c r="L96" s="276"/>
      <c r="M96" s="276"/>
      <c r="N96" s="276"/>
      <c r="O96" s="276"/>
      <c r="P96" s="276"/>
      <c r="Q96" s="276"/>
    </row>
    <row r="97" spans="1:17" s="219" customFormat="1" x14ac:dyDescent="0.25">
      <c r="A97" s="156" t="str">
        <f t="shared" si="8"/>
        <v>Sifat</v>
      </c>
      <c r="B97" s="273">
        <f t="shared" si="9"/>
        <v>30</v>
      </c>
      <c r="C97" s="258" t="s">
        <v>421</v>
      </c>
      <c r="D97" s="280">
        <f>3*5</f>
        <v>15</v>
      </c>
      <c r="E97" s="281" t="str">
        <f ca="1">TEXT(($E$66+SUM($D$67:$D97)/(60*24)),"dd-mmm-yy")&amp;" at "&amp;TEXT(($E$66+SUM($D$67:$D97)/(60*24)),"H:MM AM/PM")</f>
        <v>07-Mar-23 at 8:54 AM</v>
      </c>
      <c r="F97" s="275" t="s">
        <v>391</v>
      </c>
      <c r="G97" s="276">
        <f t="shared" si="7"/>
        <v>100</v>
      </c>
      <c r="H97" s="282">
        <f t="shared" si="10"/>
        <v>30</v>
      </c>
      <c r="I97" s="282">
        <f t="shared" si="11"/>
        <v>40</v>
      </c>
      <c r="K97" s="278"/>
      <c r="L97" s="276"/>
      <c r="M97" s="276"/>
      <c r="N97" s="276"/>
      <c r="O97" s="276"/>
      <c r="P97" s="276"/>
      <c r="Q97" s="276"/>
    </row>
    <row r="98" spans="1:17" s="219" customFormat="1" x14ac:dyDescent="0.25">
      <c r="A98" s="156" t="str">
        <f t="shared" si="8"/>
        <v>Sifat</v>
      </c>
      <c r="B98" s="273">
        <f t="shared" si="9"/>
        <v>31</v>
      </c>
      <c r="C98" s="258" t="s">
        <v>422</v>
      </c>
      <c r="D98" s="286">
        <f>(ROUNDUP(($E$19)/(10^7),0))*15</f>
        <v>225</v>
      </c>
      <c r="E98" s="281" t="str">
        <f ca="1">TEXT(($E$66+SUM($D$67:$D98)/(60*24)),"dd-mmm-yy")&amp;" at "&amp;TEXT(($E$66+SUM($D$67:$D98)/(60*24)),"H:MM AM/PM")</f>
        <v>07-Mar-23 at 12:39 PM</v>
      </c>
      <c r="F98" s="275" t="s">
        <v>391</v>
      </c>
      <c r="G98" s="276">
        <f t="shared" si="7"/>
        <v>100</v>
      </c>
      <c r="H98" s="282">
        <f t="shared" si="10"/>
        <v>380</v>
      </c>
      <c r="I98" s="282">
        <f t="shared" si="11"/>
        <v>570</v>
      </c>
      <c r="K98" s="278"/>
      <c r="L98" s="276"/>
      <c r="M98" s="276"/>
      <c r="N98" s="276"/>
      <c r="O98" s="276"/>
      <c r="P98" s="276"/>
      <c r="Q98" s="276"/>
    </row>
    <row r="99" spans="1:17" s="219" customFormat="1" x14ac:dyDescent="0.25">
      <c r="A99" s="156" t="str">
        <f t="shared" si="8"/>
        <v>Sifat</v>
      </c>
      <c r="B99" s="273">
        <f t="shared" si="9"/>
        <v>32</v>
      </c>
      <c r="C99" s="258" t="s">
        <v>423</v>
      </c>
      <c r="D99" s="280">
        <f>3*5</f>
        <v>15</v>
      </c>
      <c r="E99" s="281" t="str">
        <f ca="1">TEXT(($E$66+SUM($D$67:$D99)/(60*24)),"dd-mmm-yy")&amp;" at "&amp;TEXT(($E$66+SUM($D$67:$D99)/(60*24)),"H:MM AM/PM")</f>
        <v>07-Mar-23 at 12:54 PM</v>
      </c>
      <c r="F99" s="275" t="s">
        <v>391</v>
      </c>
      <c r="G99" s="276">
        <f t="shared" si="7"/>
        <v>100</v>
      </c>
      <c r="H99" s="282">
        <f t="shared" si="10"/>
        <v>30</v>
      </c>
      <c r="I99" s="282">
        <f t="shared" si="11"/>
        <v>40</v>
      </c>
      <c r="K99" s="278"/>
      <c r="L99" s="276"/>
      <c r="M99" s="276"/>
      <c r="N99" s="276"/>
      <c r="O99" s="276"/>
      <c r="P99" s="276"/>
      <c r="Q99" s="276"/>
    </row>
    <row r="100" spans="1:17" s="219" customFormat="1" x14ac:dyDescent="0.25">
      <c r="A100" s="156" t="str">
        <f t="shared" si="8"/>
        <v>Sifat</v>
      </c>
      <c r="B100" s="273">
        <f t="shared" si="9"/>
        <v>33</v>
      </c>
      <c r="C100" s="258" t="s">
        <v>424</v>
      </c>
      <c r="D100" s="280">
        <f>IF(VLOOKUP($F$13,$J$13:$K$18,2,0)&gt;3,VLOOKUP($F$13,$J$13:$K$18,2,0),0)*10</f>
        <v>40</v>
      </c>
      <c r="E100" s="281" t="str">
        <f ca="1">TEXT(($E$66+SUM($D$67:$D100)/(60*24)),"dd-mmm-yy")&amp;" at "&amp;TEXT(($E$66+SUM($D$67:$D100)/(60*24)),"H:MM AM/PM")</f>
        <v>07-Mar-23 at 1:34 PM</v>
      </c>
      <c r="F100" s="275" t="s">
        <v>391</v>
      </c>
      <c r="G100" s="276">
        <f t="shared" si="7"/>
        <v>100</v>
      </c>
      <c r="H100" s="282">
        <f t="shared" si="10"/>
        <v>70</v>
      </c>
      <c r="I100" s="282">
        <f t="shared" si="11"/>
        <v>100</v>
      </c>
      <c r="K100" s="278"/>
      <c r="L100" s="276"/>
      <c r="M100" s="276"/>
      <c r="N100" s="276"/>
      <c r="O100" s="276"/>
      <c r="P100" s="276"/>
      <c r="Q100" s="276"/>
    </row>
    <row r="101" spans="1:17" s="219" customFormat="1" x14ac:dyDescent="0.25">
      <c r="A101" s="156" t="str">
        <f t="shared" si="8"/>
        <v>Sifat</v>
      </c>
      <c r="B101" s="273">
        <f t="shared" si="9"/>
        <v>34</v>
      </c>
      <c r="C101" s="258" t="s">
        <v>425</v>
      </c>
      <c r="D101" s="286">
        <f>($F$27*3)*10</f>
        <v>150</v>
      </c>
      <c r="E101" s="281" t="str">
        <f ca="1">TEXT(($E$66+SUM($D$67:$D101)/(60*24)),"dd-mmm-yy")&amp;" at "&amp;TEXT(($E$66+SUM($D$67:$D101)/(60*24)),"H:MM AM/PM")</f>
        <v>07-Mar-23 at 4:04 PM</v>
      </c>
      <c r="F101" s="275" t="s">
        <v>391</v>
      </c>
      <c r="G101" s="276">
        <f t="shared" si="7"/>
        <v>100</v>
      </c>
      <c r="H101" s="282">
        <f t="shared" si="10"/>
        <v>250</v>
      </c>
      <c r="I101" s="282">
        <f t="shared" si="11"/>
        <v>380</v>
      </c>
      <c r="K101" s="278"/>
      <c r="L101" s="276"/>
      <c r="M101" s="276"/>
      <c r="N101" s="276"/>
      <c r="O101" s="276"/>
      <c r="P101" s="276"/>
      <c r="Q101" s="276"/>
    </row>
    <row r="102" spans="1:17" s="219" customFormat="1" x14ac:dyDescent="0.25">
      <c r="A102" s="156" t="str">
        <f>F102</f>
        <v>Ayasa</v>
      </c>
      <c r="B102" s="273">
        <f t="shared" si="9"/>
        <v>35</v>
      </c>
      <c r="C102" s="289" t="s">
        <v>426</v>
      </c>
      <c r="D102" s="286">
        <f>$F$25*60/14</f>
        <v>85.714285714285708</v>
      </c>
      <c r="E102" s="290" t="str">
        <f ca="1">TEXT(($E$66+SUM($D$67:$D102)/(60*24)),"dd-mmm-yy")&amp;" at "&amp;TEXT(($E$66+SUM($D$67:$D102)/(60*24)),"H:MM AM/PM")</f>
        <v>07-Mar-23 at 5:29 PM</v>
      </c>
      <c r="F102" s="275" t="s">
        <v>323</v>
      </c>
      <c r="G102" s="276">
        <f t="shared" si="7"/>
        <v>980</v>
      </c>
      <c r="H102" s="282">
        <f>ROUNDUP((D102*G102)/60,-1)</f>
        <v>1400</v>
      </c>
      <c r="I102" s="282">
        <f t="shared" si="11"/>
        <v>2100</v>
      </c>
      <c r="K102" s="278"/>
      <c r="L102" s="276"/>
      <c r="M102" s="276"/>
      <c r="N102" s="276"/>
      <c r="O102" s="276"/>
      <c r="P102" s="276"/>
      <c r="Q102" s="276"/>
    </row>
    <row r="103" spans="1:17" s="219" customFormat="1" x14ac:dyDescent="0.25">
      <c r="A103" s="156" t="str">
        <f t="shared" si="8"/>
        <v>Rouf</v>
      </c>
      <c r="B103" s="273">
        <f t="shared" si="9"/>
        <v>36</v>
      </c>
      <c r="C103" s="258" t="s">
        <v>427</v>
      </c>
      <c r="D103" s="280">
        <f>IF($F$25&gt;14,60,30)</f>
        <v>60</v>
      </c>
      <c r="E103" s="281" t="str">
        <f ca="1">TEXT(($E$66+SUM($D$67:$D103)/(60*24)),"dd-mmm-yy")&amp;" at "&amp;TEXT(($E$66+SUM($D$67:$D103)/(60*24)),"H:MM AM/PM")</f>
        <v>07-Mar-23 at 6:29 PM</v>
      </c>
      <c r="F103" s="275" t="s">
        <v>322</v>
      </c>
      <c r="G103" s="276">
        <f t="shared" si="7"/>
        <v>3500</v>
      </c>
      <c r="H103" s="282">
        <f>ROUNDUP((D103*G103)/60,-1)</f>
        <v>3500</v>
      </c>
      <c r="I103" s="282">
        <f t="shared" si="11"/>
        <v>5250</v>
      </c>
      <c r="K103" s="278"/>
      <c r="L103" s="276"/>
      <c r="M103" s="276"/>
      <c r="N103" s="276"/>
      <c r="O103" s="276"/>
      <c r="P103" s="276"/>
      <c r="Q103" s="276"/>
    </row>
    <row r="104" spans="1:17" s="219" customFormat="1" x14ac:dyDescent="0.25">
      <c r="A104" s="156" t="str">
        <f t="shared" si="8"/>
        <v>A Razzak</v>
      </c>
      <c r="B104" s="273">
        <f t="shared" si="9"/>
        <v>37</v>
      </c>
      <c r="C104" s="258" t="s">
        <v>428</v>
      </c>
      <c r="D104" s="280">
        <f>$F$25*30/14</f>
        <v>42.857142857142854</v>
      </c>
      <c r="E104" s="281" t="str">
        <f ca="1">TEXT(($E$66+SUM($D$67:$D104)/(60*24)),"dd-mmm-yy")&amp;" at "&amp;TEXT(($E$66+SUM($D$67:$D104)/(60*24)),"H:MM AM/PM")</f>
        <v>07-Mar-23 at 7:12 PM</v>
      </c>
      <c r="F104" s="275" t="s">
        <v>380</v>
      </c>
      <c r="G104" s="276">
        <f t="shared" si="7"/>
        <v>230</v>
      </c>
      <c r="H104" s="282">
        <f t="shared" si="10"/>
        <v>170</v>
      </c>
      <c r="I104" s="282">
        <f t="shared" si="11"/>
        <v>250</v>
      </c>
      <c r="K104" s="278"/>
      <c r="L104" s="276"/>
      <c r="M104" s="276"/>
      <c r="N104" s="276"/>
      <c r="O104" s="276"/>
      <c r="P104" s="276"/>
      <c r="Q104" s="276"/>
    </row>
    <row r="105" spans="1:17" s="219" customFormat="1" x14ac:dyDescent="0.25">
      <c r="A105" s="156" t="str">
        <f t="shared" si="8"/>
        <v>Mitu</v>
      </c>
      <c r="B105" s="273">
        <f t="shared" si="9"/>
        <v>38</v>
      </c>
      <c r="C105" s="258" t="s">
        <v>429</v>
      </c>
      <c r="D105" s="280">
        <f>$F$25*10/14</f>
        <v>14.285714285714286</v>
      </c>
      <c r="E105" s="281" t="str">
        <f ca="1">TEXT(($E$66+SUM($D$67:$D105)/(60*24)),"dd-mmm-yy")&amp;" at "&amp;TEXT(($E$66+SUM($D$67:$D105)/(60*24)),"H:MM AM/PM")</f>
        <v>07-Mar-23 at 7:26 PM</v>
      </c>
      <c r="F105" s="275" t="s">
        <v>389</v>
      </c>
      <c r="G105" s="276">
        <f t="shared" si="7"/>
        <v>257.14285714285717</v>
      </c>
      <c r="H105" s="282">
        <f t="shared" si="10"/>
        <v>70</v>
      </c>
      <c r="I105" s="282">
        <f t="shared" si="11"/>
        <v>100</v>
      </c>
      <c r="K105" s="278"/>
      <c r="L105" s="276"/>
      <c r="M105" s="276"/>
      <c r="N105" s="276"/>
      <c r="O105" s="276"/>
      <c r="P105" s="276"/>
      <c r="Q105" s="276"/>
    </row>
    <row r="106" spans="1:17" s="219" customFormat="1" x14ac:dyDescent="0.25">
      <c r="A106" s="156" t="str">
        <f t="shared" si="8"/>
        <v>Rouf</v>
      </c>
      <c r="B106" s="273">
        <f t="shared" si="9"/>
        <v>39</v>
      </c>
      <c r="C106" s="258" t="s">
        <v>430</v>
      </c>
      <c r="D106" s="280">
        <v>10</v>
      </c>
      <c r="E106" s="281" t="str">
        <f ca="1">TEXT(($E$66+SUM($D$67:$D106)/(60*24)),"dd-mmm-yy")&amp;" at "&amp;TEXT(($E$66+SUM($D$67:$D106)/(60*24)),"H:MM AM/PM")</f>
        <v>07-Mar-23 at 7:36 PM</v>
      </c>
      <c r="F106" s="275" t="s">
        <v>322</v>
      </c>
      <c r="G106" s="276">
        <f t="shared" si="7"/>
        <v>3500</v>
      </c>
      <c r="H106" s="282">
        <f t="shared" si="10"/>
        <v>590</v>
      </c>
      <c r="I106" s="282">
        <f t="shared" si="11"/>
        <v>880</v>
      </c>
      <c r="K106" s="278"/>
      <c r="L106" s="276"/>
      <c r="M106" s="276"/>
      <c r="N106" s="276"/>
      <c r="O106" s="276"/>
      <c r="P106" s="276"/>
      <c r="Q106" s="276"/>
    </row>
    <row r="107" spans="1:17" s="219" customFormat="1" x14ac:dyDescent="0.25">
      <c r="A107" s="156" t="str">
        <f t="shared" si="8"/>
        <v>A Razzak</v>
      </c>
      <c r="B107" s="273">
        <f t="shared" si="9"/>
        <v>40</v>
      </c>
      <c r="C107" s="258" t="s">
        <v>300</v>
      </c>
      <c r="D107" s="280">
        <v>15</v>
      </c>
      <c r="E107" s="281" t="str">
        <f ca="1">TEXT(($E$66+SUM($D$67:$D107)/(60*24)),"dd-mmm-yy")&amp;" at "&amp;TEXT(($E$66+SUM($D$67:$D107)/(60*24)),"H:MM AM/PM")</f>
        <v>07-Mar-23 at 7:51 PM</v>
      </c>
      <c r="F107" s="275" t="s">
        <v>380</v>
      </c>
      <c r="G107" s="276">
        <f t="shared" si="7"/>
        <v>230</v>
      </c>
      <c r="H107" s="282">
        <f t="shared" si="10"/>
        <v>60</v>
      </c>
      <c r="I107" s="282">
        <f t="shared" si="11"/>
        <v>90</v>
      </c>
      <c r="K107" s="278"/>
      <c r="L107" s="276"/>
      <c r="M107" s="276"/>
      <c r="N107" s="276"/>
      <c r="O107" s="276"/>
      <c r="P107" s="276"/>
      <c r="Q107" s="276"/>
    </row>
    <row r="108" spans="1:17" s="219" customFormat="1" x14ac:dyDescent="0.25">
      <c r="A108" s="156" t="str">
        <f t="shared" si="8"/>
        <v>Rouf</v>
      </c>
      <c r="B108" s="273">
        <f t="shared" si="9"/>
        <v>41</v>
      </c>
      <c r="C108" s="258" t="s">
        <v>431</v>
      </c>
      <c r="D108" s="280">
        <v>15</v>
      </c>
      <c r="E108" s="281" t="str">
        <f ca="1">TEXT(($E$66+SUM($D$67:$D108)/(60*24)),"dd-mmm-yy")&amp;" at "&amp;TEXT(($E$66+SUM($D$67:$D108)/(60*24)),"H:MM AM/PM")</f>
        <v>07-Mar-23 at 8:06 PM</v>
      </c>
      <c r="F108" s="275" t="s">
        <v>322</v>
      </c>
      <c r="G108" s="276">
        <f t="shared" si="7"/>
        <v>3500</v>
      </c>
      <c r="H108" s="282">
        <f t="shared" si="10"/>
        <v>880</v>
      </c>
      <c r="I108" s="282">
        <f t="shared" si="11"/>
        <v>1320</v>
      </c>
      <c r="K108" s="278"/>
      <c r="L108" s="276"/>
      <c r="M108" s="276"/>
      <c r="N108" s="276"/>
      <c r="O108" s="276"/>
      <c r="P108" s="276"/>
      <c r="Q108" s="276"/>
    </row>
    <row r="109" spans="1:17" s="219" customFormat="1" x14ac:dyDescent="0.25">
      <c r="G109" s="291"/>
    </row>
    <row r="110" spans="1:17" s="219" customFormat="1" x14ac:dyDescent="0.25">
      <c r="D110" s="292">
        <f>SUM(D67:D109)/60</f>
        <v>54.580952380952375</v>
      </c>
      <c r="F110" s="293"/>
      <c r="G110" s="291"/>
      <c r="H110" s="294">
        <f>SUM(H67:H109)</f>
        <v>21510</v>
      </c>
      <c r="I110" s="294">
        <f>SUM(I67:I109)</f>
        <v>32160</v>
      </c>
    </row>
    <row r="111" spans="1:17" s="219" customFormat="1" x14ac:dyDescent="0.25">
      <c r="F111" s="293"/>
    </row>
    <row r="112" spans="1:17" s="219" customFormat="1" x14ac:dyDescent="0.25">
      <c r="F112" s="293"/>
    </row>
    <row r="113" spans="1:10" s="219" customFormat="1" x14ac:dyDescent="0.25">
      <c r="A113" s="156" t="str">
        <f t="shared" ref="A113:A115" si="17">F113</f>
        <v>Iftakhar</v>
      </c>
      <c r="C113" s="258" t="s">
        <v>432</v>
      </c>
      <c r="D113" s="280">
        <f>3*50</f>
        <v>150</v>
      </c>
      <c r="E113" s="281" t="str">
        <f ca="1">TEXT(($E$66+SUM($D$67:$D113)/(60*24)),"dd-mmm-yy")&amp;" at "&amp;TEXT(($E$66+SUM($D$67:$D113)/(60*24)),"H:MM AM/PM")</f>
        <v>07-Mar-23 at 11:31 PM</v>
      </c>
      <c r="F113" s="275" t="s">
        <v>395</v>
      </c>
      <c r="G113" s="276">
        <f>IF(INDEX($O$67:$O$108,MATCH($F113,$K$67:$K$108,0),0)&lt;0,0,INDEX($O$67:$O$108,MATCH($F113,$K$67:$K$108,0),0))</f>
        <v>150</v>
      </c>
      <c r="H113" s="282">
        <f>ROUNDUP((D113*G113)/60,-1)</f>
        <v>380</v>
      </c>
      <c r="I113" s="282">
        <f>ROUNDUP((D113*G113)/60*(1+$H$66),-1)</f>
        <v>570</v>
      </c>
    </row>
    <row r="114" spans="1:10" s="219" customFormat="1" x14ac:dyDescent="0.25">
      <c r="A114" s="156" t="str">
        <f t="shared" si="17"/>
        <v>Ayasa</v>
      </c>
      <c r="C114" s="258" t="s">
        <v>432</v>
      </c>
      <c r="D114" s="280">
        <f>2*50</f>
        <v>100</v>
      </c>
      <c r="E114" s="281" t="str">
        <f ca="1">TEXT(($E$66+SUM($D$67:$D114)/(60*24)),"dd-mmm-yy")&amp;" at "&amp;TEXT(($E$66+SUM($D$67:$D114)/(60*24)),"H:MM AM/PM")</f>
        <v>08-Mar-23 at 1:11 AM</v>
      </c>
      <c r="F114" s="275" t="s">
        <v>323</v>
      </c>
      <c r="G114" s="276">
        <f>IF(INDEX($O$67:$O$108,MATCH($F114,$K$67:$K$108,0),0)&lt;0,0,INDEX($O$67:$O$108,MATCH($F114,$K$67:$K$108,0),0))</f>
        <v>980</v>
      </c>
      <c r="H114" s="282">
        <f>ROUNDUP((D114*G114)/60,-1)</f>
        <v>1640</v>
      </c>
      <c r="I114" s="282">
        <f>ROUNDUP((D114*G114)/60*(1+$H$66),-1)</f>
        <v>2450</v>
      </c>
    </row>
    <row r="115" spans="1:10" s="219" customFormat="1" x14ac:dyDescent="0.25">
      <c r="A115" s="156" t="str">
        <f t="shared" si="17"/>
        <v>Rouf</v>
      </c>
      <c r="C115" s="258" t="s">
        <v>432</v>
      </c>
      <c r="D115" s="280">
        <f>1*50</f>
        <v>50</v>
      </c>
      <c r="E115" s="281" t="str">
        <f ca="1">TEXT(($E$66+SUM($D$67:$D115)/(60*24)),"dd-mmm-yy")&amp;" at "&amp;TEXT(($E$66+SUM($D$67:$D115)/(60*24)),"H:MM AM/PM")</f>
        <v>08-Mar-23 at 2:01 AM</v>
      </c>
      <c r="F115" s="295" t="s">
        <v>322</v>
      </c>
      <c r="G115" s="276">
        <f>IF(INDEX($O$67:$O$108,MATCH($F115,$K$67:$K$108,0),0)&lt;0,0,INDEX($O$67:$O$108,MATCH($F115,$K$67:$K$108,0),0))</f>
        <v>3500</v>
      </c>
      <c r="H115" s="282">
        <f>ROUNDUP((D115*G115)/60,-1)</f>
        <v>2920</v>
      </c>
      <c r="I115" s="282">
        <f>ROUNDUP((D115*G115)/60*(1+$H$66),-1)</f>
        <v>4380</v>
      </c>
    </row>
    <row r="116" spans="1:10" customFormat="1" ht="15.75" x14ac:dyDescent="0.25">
      <c r="D116" s="296">
        <f>SUM(D113:D115)/60</f>
        <v>5</v>
      </c>
      <c r="H116" s="294">
        <f>SUM(H113:H115)</f>
        <v>4940</v>
      </c>
      <c r="I116" s="294">
        <f>SUM(I113:I115)</f>
        <v>7400</v>
      </c>
    </row>
    <row r="117" spans="1:10" customFormat="1" x14ac:dyDescent="0.2"/>
    <row r="118" spans="1:10" s="219" customFormat="1" x14ac:dyDescent="0.25">
      <c r="A118" s="156" t="str">
        <f t="shared" ref="A118:A120" si="18">F118</f>
        <v>Sifat</v>
      </c>
      <c r="C118" s="258" t="s">
        <v>433</v>
      </c>
      <c r="D118" s="280">
        <f>(($F$26+$F$27)*30)*VLOOKUP($F$13,$J$13:$K$19,2,0)</f>
        <v>960</v>
      </c>
      <c r="E118" s="281" t="str">
        <f ca="1">TEXT(($E$66+SUM($D$67:$D118)/(60*24)),"dd-mmm-yy")&amp;" at "&amp;TEXT(($E$66+SUM($D$67:$D118)/(60*24)),"H:MM AM/PM")</f>
        <v>08-Mar-23 at 6:06 PM</v>
      </c>
      <c r="F118" s="295" t="s">
        <v>391</v>
      </c>
      <c r="G118" s="276">
        <f>IF(INDEX($O$67:$O$108,MATCH($F118,$K$67:$K$108,0),0)&lt;0,0,INDEX($O$67:$O$108,MATCH($F118,$K$67:$K$108,0),0))</f>
        <v>100</v>
      </c>
      <c r="H118" s="282">
        <f t="shared" ref="H118:H120" si="19">ROUNDUP((D118*G118)/60,-1)</f>
        <v>1600</v>
      </c>
      <c r="I118" s="282">
        <f>ROUNDUP((D118*G118)/60*(1+$H$66),-1)</f>
        <v>2400</v>
      </c>
    </row>
    <row r="119" spans="1:10" s="219" customFormat="1" x14ac:dyDescent="0.25">
      <c r="A119" s="156" t="str">
        <f t="shared" si="18"/>
        <v>Ayasa</v>
      </c>
      <c r="C119" s="258" t="s">
        <v>433</v>
      </c>
      <c r="D119" s="280">
        <f>(($F$26+$F$27)*15)*VLOOKUP($F$13,$J$13:$K$19,2,0)</f>
        <v>480</v>
      </c>
      <c r="E119" s="281" t="str">
        <f ca="1">TEXT(($E$66+SUM($D$67:$D119)/(60*24)),"dd-mmm-yy")&amp;" at "&amp;TEXT(($E$66+SUM($D$67:$D119)/(60*24)),"H:MM AM/PM")</f>
        <v>09-Mar-23 at 2:06 AM</v>
      </c>
      <c r="F119" s="295" t="s">
        <v>323</v>
      </c>
      <c r="G119" s="276">
        <f>IF(INDEX($O$67:$O$108,MATCH($F119,$K$67:$K$108,0),0)&lt;0,0,INDEX($O$67:$O$108,MATCH($F119,$K$67:$K$108,0),0))</f>
        <v>980</v>
      </c>
      <c r="H119" s="282">
        <f t="shared" si="19"/>
        <v>7840</v>
      </c>
      <c r="I119" s="282">
        <f>ROUNDUP((D119*G119)/60*(1+$H$66),-1)</f>
        <v>11760</v>
      </c>
    </row>
    <row r="120" spans="1:10" s="219" customFormat="1" x14ac:dyDescent="0.25">
      <c r="A120" s="156" t="str">
        <f t="shared" si="18"/>
        <v>Rouf</v>
      </c>
      <c r="C120" s="258" t="s">
        <v>433</v>
      </c>
      <c r="D120" s="280">
        <f>(($F$26+$F$27)*5)*VLOOKUP($F$13,$J$13:$K$19,2,0)</f>
        <v>160</v>
      </c>
      <c r="E120" s="281" t="str">
        <f ca="1">TEXT(($E$66+SUM($D$67:$D120)/(60*24)),"dd-mmm-yy")&amp;" at "&amp;TEXT(($E$66+SUM($D$67:$D120)/(60*24)),"H:MM AM/PM")</f>
        <v>09-Mar-23 at 4:46 AM</v>
      </c>
      <c r="F120" s="295" t="s">
        <v>322</v>
      </c>
      <c r="G120" s="276">
        <f>IF(INDEX($O$67:$O$108,MATCH($F120,$K$67:$K$108,0),0)&lt;0,0,INDEX($O$67:$O$108,MATCH($F120,$K$67:$K$108,0),0))</f>
        <v>3500</v>
      </c>
      <c r="H120" s="282">
        <f t="shared" si="19"/>
        <v>9340</v>
      </c>
      <c r="I120" s="282">
        <f>ROUNDUP((D120*G120)/60*(1+$H$66),-1)</f>
        <v>14000</v>
      </c>
    </row>
    <row r="121" spans="1:10" customFormat="1" ht="15.75" x14ac:dyDescent="0.25">
      <c r="D121" s="296">
        <f>SUM(D117:D120)/60</f>
        <v>26.666666666666668</v>
      </c>
      <c r="H121" s="294">
        <f>SUM(H118:H120)</f>
        <v>18780</v>
      </c>
      <c r="I121" s="294">
        <f>SUM(I118:I120)</f>
        <v>28160</v>
      </c>
    </row>
    <row r="122" spans="1:10" customFormat="1" x14ac:dyDescent="0.2"/>
    <row r="123" spans="1:10" s="219" customFormat="1" x14ac:dyDescent="0.25">
      <c r="F123" s="293"/>
    </row>
    <row r="124" spans="1:10" s="219" customFormat="1" ht="15.75" x14ac:dyDescent="0.25">
      <c r="F124" s="198"/>
      <c r="G124" s="198"/>
      <c r="H124" s="198"/>
    </row>
    <row r="125" spans="1:10" s="219" customFormat="1" ht="15.75" x14ac:dyDescent="0.25">
      <c r="C125" s="198"/>
      <c r="D125" s="198"/>
      <c r="E125" s="198"/>
      <c r="F125" s="198"/>
      <c r="G125" s="198"/>
      <c r="H125" s="198"/>
      <c r="I125" s="198"/>
      <c r="J125" s="198"/>
    </row>
    <row r="126" spans="1:10" x14ac:dyDescent="0.25">
      <c r="B126" s="297"/>
      <c r="C126" s="170" t="s">
        <v>434</v>
      </c>
      <c r="D126" s="170"/>
      <c r="E126" s="170"/>
      <c r="G126" s="170" t="s">
        <v>435</v>
      </c>
    </row>
    <row r="127" spans="1:10" x14ac:dyDescent="0.25">
      <c r="G127" s="156" t="s">
        <v>96</v>
      </c>
    </row>
    <row r="128" spans="1:10" x14ac:dyDescent="0.25">
      <c r="D128" s="170"/>
      <c r="E128" s="170"/>
      <c r="G128" s="170" t="s">
        <v>217</v>
      </c>
    </row>
    <row r="129" spans="4:7" x14ac:dyDescent="0.25">
      <c r="D129" s="298"/>
      <c r="E129" s="298"/>
      <c r="G129" s="298" t="s">
        <v>210</v>
      </c>
    </row>
    <row r="130" spans="4:7" x14ac:dyDescent="0.25">
      <c r="D130" s="299"/>
      <c r="E130" s="299"/>
      <c r="F130" s="156" t="s">
        <v>436</v>
      </c>
      <c r="G130" s="299" t="s">
        <v>221</v>
      </c>
    </row>
    <row r="131" spans="4:7" x14ac:dyDescent="0.25">
      <c r="D131" s="299"/>
      <c r="E131" s="299"/>
      <c r="G131" s="299" t="s">
        <v>222</v>
      </c>
    </row>
    <row r="132" spans="4:7" x14ac:dyDescent="0.25">
      <c r="D132" s="300"/>
      <c r="E132" s="300"/>
      <c r="G132" s="300" t="s">
        <v>218</v>
      </c>
    </row>
    <row r="133" spans="4:7" x14ac:dyDescent="0.25">
      <c r="D133" s="300"/>
      <c r="E133" s="300"/>
      <c r="G133" s="300" t="s">
        <v>219</v>
      </c>
    </row>
    <row r="134" spans="4:7" x14ac:dyDescent="0.25">
      <c r="D134" s="300"/>
      <c r="E134" s="300"/>
      <c r="G134" s="300" t="s">
        <v>220</v>
      </c>
    </row>
    <row r="135" spans="4:7" x14ac:dyDescent="0.25">
      <c r="D135" s="300"/>
      <c r="E135" s="300"/>
      <c r="F135" s="156" t="s">
        <v>437</v>
      </c>
      <c r="G135" s="300" t="s">
        <v>438</v>
      </c>
    </row>
  </sheetData>
  <mergeCells count="10">
    <mergeCell ref="F13:H13"/>
    <mergeCell ref="G26:G33"/>
    <mergeCell ref="H26:H33"/>
    <mergeCell ref="I26:I33"/>
    <mergeCell ref="B2:K2"/>
    <mergeCell ref="I5:K5"/>
    <mergeCell ref="G8:H8"/>
    <mergeCell ref="G9:H9"/>
    <mergeCell ref="F11:H11"/>
    <mergeCell ref="F12:H12"/>
  </mergeCells>
  <conditionalFormatting sqref="E22">
    <cfRule type="cellIs" dxfId="87" priority="81" operator="greaterThan">
      <formula>$E$19*5%</formula>
    </cfRule>
    <cfRule type="cellIs" dxfId="86" priority="82" operator="lessThan">
      <formula>0</formula>
    </cfRule>
  </conditionalFormatting>
  <conditionalFormatting sqref="E21">
    <cfRule type="cellIs" dxfId="85" priority="79" operator="equal">
      <formula>0</formula>
    </cfRule>
    <cfRule type="cellIs" dxfId="84" priority="80" stopIfTrue="1" operator="greaterThan">
      <formula>0</formula>
    </cfRule>
  </conditionalFormatting>
  <conditionalFormatting sqref="E19">
    <cfRule type="cellIs" dxfId="83" priority="77" operator="greaterThan">
      <formula>0</formula>
    </cfRule>
    <cfRule type="cellIs" dxfId="82" priority="78" stopIfTrue="1" operator="equal">
      <formula>0</formula>
    </cfRule>
  </conditionalFormatting>
  <conditionalFormatting sqref="E20">
    <cfRule type="cellIs" dxfId="81" priority="76" stopIfTrue="1" operator="greaterThan">
      <formula>0</formula>
    </cfRule>
  </conditionalFormatting>
  <conditionalFormatting sqref="G109:G110 D25 F31 F41:F43">
    <cfRule type="containsText" dxfId="80" priority="75" operator="containsText" text="Y">
      <formula>NOT(ISERROR(SEARCH("Y",D25)))</formula>
    </cfRule>
  </conditionalFormatting>
  <conditionalFormatting sqref="F52">
    <cfRule type="cellIs" dxfId="79" priority="73" operator="greaterThan">
      <formula>0</formula>
    </cfRule>
    <cfRule type="cellIs" dxfId="78" priority="74" stopIfTrue="1" operator="equal">
      <formula>0</formula>
    </cfRule>
  </conditionalFormatting>
  <conditionalFormatting sqref="H6">
    <cfRule type="cellIs" dxfId="77" priority="72" operator="greaterThan">
      <formula>0</formula>
    </cfRule>
  </conditionalFormatting>
  <conditionalFormatting sqref="E66">
    <cfRule type="cellIs" dxfId="76" priority="70" operator="greaterThan">
      <formula>0</formula>
    </cfRule>
  </conditionalFormatting>
  <conditionalFormatting sqref="D66">
    <cfRule type="cellIs" dxfId="75" priority="69" operator="greaterThan">
      <formula>0</formula>
    </cfRule>
  </conditionalFormatting>
  <conditionalFormatting sqref="F66 F96:F108 F80:F94 F118 F120">
    <cfRule type="cellIs" dxfId="74" priority="84" operator="equal">
      <formula>$K$66</formula>
    </cfRule>
    <cfRule type="containsBlanks" dxfId="73" priority="85" stopIfTrue="1">
      <formula>LEN(TRIM(F66))=0</formula>
    </cfRule>
    <cfRule type="notContainsBlanks" dxfId="72" priority="86">
      <formula>LEN(TRIM(F66))&gt;0</formula>
    </cfRule>
  </conditionalFormatting>
  <conditionalFormatting sqref="C66">
    <cfRule type="cellIs" dxfId="71" priority="68" operator="greaterThan">
      <formula>0</formula>
    </cfRule>
  </conditionalFormatting>
  <conditionalFormatting sqref="D80:D94 D96:D108">
    <cfRule type="cellIs" dxfId="70" priority="67" operator="equal">
      <formula>0</formula>
    </cfRule>
  </conditionalFormatting>
  <conditionalFormatting sqref="F67:F76">
    <cfRule type="cellIs" dxfId="69" priority="64" operator="equal">
      <formula>$K$66</formula>
    </cfRule>
    <cfRule type="containsBlanks" dxfId="68" priority="65" stopIfTrue="1">
      <formula>LEN(TRIM(F67))=0</formula>
    </cfRule>
    <cfRule type="notContainsBlanks" dxfId="67" priority="66">
      <formula>LEN(TRIM(F67))&gt;0</formula>
    </cfRule>
  </conditionalFormatting>
  <conditionalFormatting sqref="D95">
    <cfRule type="cellIs" dxfId="66" priority="62" operator="equal">
      <formula>0</formula>
    </cfRule>
  </conditionalFormatting>
  <conditionalFormatting sqref="F95">
    <cfRule type="cellIs" dxfId="65" priority="59" operator="equal">
      <formula>$K$66</formula>
    </cfRule>
    <cfRule type="containsBlanks" dxfId="64" priority="60" stopIfTrue="1">
      <formula>LEN(TRIM(F95))=0</formula>
    </cfRule>
    <cfRule type="notContainsBlanks" dxfId="63" priority="61">
      <formula>LEN(TRIM(F95))&gt;0</formula>
    </cfRule>
  </conditionalFormatting>
  <conditionalFormatting sqref="D76">
    <cfRule type="cellIs" dxfId="62" priority="57" operator="equal">
      <formula>0</formula>
    </cfRule>
  </conditionalFormatting>
  <conditionalFormatting sqref="I110">
    <cfRule type="cellIs" dxfId="61" priority="56" operator="greaterThan">
      <formula>0</formula>
    </cfRule>
  </conditionalFormatting>
  <conditionalFormatting sqref="H110">
    <cfRule type="cellIs" dxfId="60" priority="55" operator="greaterThan">
      <formula>0</formula>
    </cfRule>
  </conditionalFormatting>
  <conditionalFormatting sqref="F25">
    <cfRule type="cellIs" dxfId="59" priority="54" operator="equal">
      <formula>0</formula>
    </cfRule>
  </conditionalFormatting>
  <conditionalFormatting sqref="K66">
    <cfRule type="cellIs" dxfId="58" priority="87" operator="equal">
      <formula>$C$49</formula>
    </cfRule>
    <cfRule type="cellIs" dxfId="57" priority="88" operator="equal">
      <formula>#REF!</formula>
    </cfRule>
  </conditionalFormatting>
  <conditionalFormatting sqref="E16">
    <cfRule type="containsText" dxfId="56" priority="52" operator="containsText" text="N">
      <formula>NOT(ISERROR(SEARCH("N",E16)))</formula>
    </cfRule>
    <cfRule type="containsText" dxfId="55" priority="53" operator="containsText" text="Y">
      <formula>NOT(ISERROR(SEARCH("Y",E16)))</formula>
    </cfRule>
  </conditionalFormatting>
  <conditionalFormatting sqref="F77">
    <cfRule type="cellIs" dxfId="54" priority="49" operator="equal">
      <formula>$K$66</formula>
    </cfRule>
    <cfRule type="containsBlanks" dxfId="53" priority="50" stopIfTrue="1">
      <formula>LEN(TRIM(F77))=0</formula>
    </cfRule>
    <cfRule type="notContainsBlanks" dxfId="52" priority="51">
      <formula>LEN(TRIM(F77))&gt;0</formula>
    </cfRule>
  </conditionalFormatting>
  <conditionalFormatting sqref="D77">
    <cfRule type="cellIs" dxfId="51" priority="47" operator="equal">
      <formula>0</formula>
    </cfRule>
  </conditionalFormatting>
  <conditionalFormatting sqref="G9:H9">
    <cfRule type="notContainsBlanks" dxfId="50" priority="46">
      <formula>LEN(TRIM(G9))&gt;0</formula>
    </cfRule>
  </conditionalFormatting>
  <conditionalFormatting sqref="G8:H8">
    <cfRule type="expression" dxfId="49" priority="45">
      <formula>$G$9=""</formula>
    </cfRule>
  </conditionalFormatting>
  <conditionalFormatting sqref="F78:F79">
    <cfRule type="cellIs" dxfId="48" priority="42" operator="equal">
      <formula>$K$66</formula>
    </cfRule>
    <cfRule type="containsBlanks" dxfId="47" priority="43" stopIfTrue="1">
      <formula>LEN(TRIM(F78))=0</formula>
    </cfRule>
    <cfRule type="notContainsBlanks" dxfId="46" priority="44">
      <formula>LEN(TRIM(F78))&gt;0</formula>
    </cfRule>
  </conditionalFormatting>
  <conditionalFormatting sqref="D78:D79">
    <cfRule type="cellIs" dxfId="45" priority="40" operator="equal">
      <formula>0</formula>
    </cfRule>
  </conditionalFormatting>
  <conditionalFormatting sqref="D115 D118 D120">
    <cfRule type="cellIs" dxfId="44" priority="26" operator="equal">
      <formula>0</formula>
    </cfRule>
  </conditionalFormatting>
  <conditionalFormatting sqref="D113">
    <cfRule type="cellIs" dxfId="43" priority="39" operator="equal">
      <formula>0</formula>
    </cfRule>
  </conditionalFormatting>
  <conditionalFormatting sqref="F113">
    <cfRule type="cellIs" dxfId="42" priority="36" operator="equal">
      <formula>$K$66</formula>
    </cfRule>
    <cfRule type="containsBlanks" dxfId="41" priority="37" stopIfTrue="1">
      <formula>LEN(TRIM(F113))=0</formula>
    </cfRule>
    <cfRule type="notContainsBlanks" dxfId="40" priority="38">
      <formula>LEN(TRIM(F113))&gt;0</formula>
    </cfRule>
  </conditionalFormatting>
  <conditionalFormatting sqref="F114">
    <cfRule type="cellIs" dxfId="39" priority="32" operator="equal">
      <formula>$K$66</formula>
    </cfRule>
    <cfRule type="containsBlanks" dxfId="38" priority="33" stopIfTrue="1">
      <formula>LEN(TRIM(F114))=0</formula>
    </cfRule>
    <cfRule type="notContainsBlanks" dxfId="37" priority="34">
      <formula>LEN(TRIM(F114))&gt;0</formula>
    </cfRule>
  </conditionalFormatting>
  <conditionalFormatting sqref="F115">
    <cfRule type="cellIs" dxfId="36" priority="28" operator="equal">
      <formula>$K$66</formula>
    </cfRule>
    <cfRule type="containsBlanks" dxfId="35" priority="29" stopIfTrue="1">
      <formula>LEN(TRIM(F115))=0</formula>
    </cfRule>
    <cfRule type="notContainsBlanks" dxfId="34" priority="30">
      <formula>LEN(TRIM(F115))&gt;0</formula>
    </cfRule>
  </conditionalFormatting>
  <conditionalFormatting sqref="D114">
    <cfRule type="cellIs" dxfId="33" priority="25" operator="equal">
      <formula>0</formula>
    </cfRule>
  </conditionalFormatting>
  <conditionalFormatting sqref="F119">
    <cfRule type="cellIs" dxfId="32" priority="22" operator="equal">
      <formula>$K$66</formula>
    </cfRule>
    <cfRule type="containsBlanks" dxfId="31" priority="23" stopIfTrue="1">
      <formula>LEN(TRIM(F119))=0</formula>
    </cfRule>
    <cfRule type="notContainsBlanks" dxfId="30" priority="24">
      <formula>LEN(TRIM(F119))&gt;0</formula>
    </cfRule>
  </conditionalFormatting>
  <conditionalFormatting sqref="D119">
    <cfRule type="cellIs" dxfId="29" priority="20" operator="equal">
      <formula>0</formula>
    </cfRule>
  </conditionalFormatting>
  <conditionalFormatting sqref="F26">
    <cfRule type="cellIs" dxfId="28" priority="18" operator="equal">
      <formula>1</formula>
    </cfRule>
    <cfRule type="cellIs" dxfId="27" priority="19" operator="greaterThan">
      <formula>1</formula>
    </cfRule>
  </conditionalFormatting>
  <conditionalFormatting sqref="F27">
    <cfRule type="cellIs" dxfId="26" priority="16" operator="equal">
      <formula>0</formula>
    </cfRule>
    <cfRule type="cellIs" dxfId="25" priority="17" operator="greaterThan">
      <formula>0</formula>
    </cfRule>
  </conditionalFormatting>
  <conditionalFormatting sqref="F28">
    <cfRule type="cellIs" dxfId="24" priority="14" operator="equal">
      <formula>$L$28</formula>
    </cfRule>
    <cfRule type="cellIs" dxfId="23" priority="15" operator="equal">
      <formula>+$L$27</formula>
    </cfRule>
  </conditionalFormatting>
  <conditionalFormatting sqref="H116">
    <cfRule type="cellIs" dxfId="22" priority="13" operator="greaterThan">
      <formula>0</formula>
    </cfRule>
  </conditionalFormatting>
  <conditionalFormatting sqref="I116">
    <cfRule type="cellIs" dxfId="21" priority="12" operator="greaterThan">
      <formula>0</formula>
    </cfRule>
  </conditionalFormatting>
  <conditionalFormatting sqref="H121">
    <cfRule type="cellIs" dxfId="20" priority="11" operator="greaterThan">
      <formula>0</formula>
    </cfRule>
  </conditionalFormatting>
  <conditionalFormatting sqref="I121">
    <cfRule type="cellIs" dxfId="19" priority="10" operator="greaterThan">
      <formula>0</formula>
    </cfRule>
  </conditionalFormatting>
  <conditionalFormatting sqref="K47">
    <cfRule type="cellIs" dxfId="18" priority="9" operator="lessThan">
      <formula>0</formula>
    </cfRule>
  </conditionalFormatting>
  <conditionalFormatting sqref="E32">
    <cfRule type="expression" dxfId="17" priority="8">
      <formula>$E$55&gt;0</formula>
    </cfRule>
  </conditionalFormatting>
  <conditionalFormatting sqref="F32">
    <cfRule type="cellIs" dxfId="16" priority="6" operator="equal">
      <formula>0</formula>
    </cfRule>
    <cfRule type="cellIs" dxfId="15" priority="7" operator="greaterThan">
      <formula>0</formula>
    </cfRule>
  </conditionalFormatting>
  <conditionalFormatting sqref="F30">
    <cfRule type="cellIs" dxfId="14" priority="5" operator="greaterThan">
      <formula>5</formula>
    </cfRule>
  </conditionalFormatting>
  <conditionalFormatting sqref="F38">
    <cfRule type="containsText" dxfId="13" priority="4" operator="containsText" text="Y">
      <formula>NOT(ISERROR(SEARCH("Y",F38)))</formula>
    </cfRule>
  </conditionalFormatting>
  <conditionalFormatting sqref="F40">
    <cfRule type="containsText" dxfId="12" priority="3" operator="containsText" text="Y">
      <formula>NOT(ISERROR(SEARCH("Y",F40)))</formula>
    </cfRule>
  </conditionalFormatting>
  <dataValidations count="15">
    <dataValidation type="list" allowBlank="1" showInputMessage="1" showErrorMessage="1" sqref="F39">
      <formula1>$L$30:$L$32</formula1>
    </dataValidation>
    <dataValidation type="list" allowBlank="1" showInputMessage="1" showErrorMessage="1" sqref="I23">
      <formula1>$K$68:$K$79</formula1>
    </dataValidation>
    <dataValidation type="list" allowBlank="1" showInputMessage="1" showErrorMessage="1" sqref="F13:H13">
      <formula1>$J$13:$J$19</formula1>
    </dataValidation>
    <dataValidation type="list" allowBlank="1" showInputMessage="1" showErrorMessage="1" sqref="F31 F38 F40:F43">
      <formula1>$L$26:$L$27</formula1>
    </dataValidation>
    <dataValidation type="list" allowBlank="1" showInputMessage="1" showErrorMessage="1" sqref="F28">
      <formula1>$L$27:$L$28</formula1>
    </dataValidation>
    <dataValidation type="list" allowBlank="1" showInputMessage="1" showErrorMessage="1" sqref="E16">
      <formula1>$L$26:$L$28</formula1>
    </dataValidation>
    <dataValidation type="list" allowBlank="1" showInputMessage="1" showErrorMessage="1" sqref="G109:G110 D25">
      <formula1>$L$25:$L$26</formula1>
    </dataValidation>
    <dataValidation type="list" allowBlank="1" showInputMessage="1" showErrorMessage="1" sqref="F66 F68:F101 F113:F115 F118:F120">
      <formula1>$K$66:$K$81</formula1>
    </dataValidation>
    <dataValidation type="list" allowBlank="1" showInputMessage="1" showErrorMessage="1" sqref="F102 F105">
      <formula1>$K$68:$K$70</formula1>
    </dataValidation>
    <dataValidation type="list" allowBlank="1" showInputMessage="1" showErrorMessage="1" sqref="F103 F108">
      <formula1>$K$68</formula1>
    </dataValidation>
    <dataValidation type="list" allowBlank="1" showInputMessage="1" showErrorMessage="1" sqref="F67">
      <formula1>$K$66:$K$72</formula1>
    </dataValidation>
    <dataValidation type="list" allowBlank="1" showInputMessage="1" showErrorMessage="1" sqref="F104">
      <formula1>$K$68:$K$73</formula1>
    </dataValidation>
    <dataValidation type="list" allowBlank="1" showInputMessage="1" showErrorMessage="1" sqref="F106">
      <formula1>$K$68:$K$69</formula1>
    </dataValidation>
    <dataValidation type="list" allowBlank="1" showInputMessage="1" showErrorMessage="1" sqref="F107">
      <formula1>$K$69:$K$72</formula1>
    </dataValidation>
    <dataValidation type="list" allowBlank="1" showInputMessage="1" showErrorMessage="1" sqref="F9">
      <formula1>$B$65:$B$72</formula1>
    </dataValidation>
  </dataValidations>
  <hyperlinks>
    <hyperlink ref="G130" r:id="rId1"/>
    <hyperlink ref="G131" r:id="rId2"/>
    <hyperlink ref="F51" r:id="rId3"/>
    <hyperlink ref="F52" r:id="rId4" display="..\fees-schedule1 (2).pdf"/>
    <hyperlink ref="P68" r:id="rId5"/>
    <hyperlink ref="P69" r:id="rId6"/>
  </hyperlinks>
  <pageMargins left="0.7" right="0.7" top="0.75" bottom="0.75" header="0.3" footer="0.3"/>
  <pageSetup paperSize="9" scale="61" orientation="landscape" r:id="rId7"/>
  <rowBreaks count="2" manualBreakCount="2">
    <brk id="62" min="1" max="8" man="1"/>
    <brk id="110" min="1" max="8" man="1"/>
  </rowBreaks>
  <drawing r:id="rId8"/>
  <extLst>
    <ext xmlns:x14="http://schemas.microsoft.com/office/spreadsheetml/2009/9/main" uri="{78C0D931-6437-407d-A8EE-F0AAD7539E65}">
      <x14:conditionalFormattings>
        <x14:conditionalFormatting xmlns:xm="http://schemas.microsoft.com/office/excel/2006/main">
          <x14:cfRule type="containsText" priority="1" operator="containsText" id="{7E168C5A-9EC7-4BAD-AE59-866538AC8A25}">
            <xm:f>NOT(ISERROR(SEARCH($L$32,F39)))</xm:f>
            <xm:f>$L$32</xm:f>
            <x14:dxf>
              <font>
                <b/>
                <i/>
                <color theme="0"/>
              </font>
              <fill>
                <patternFill>
                  <bgColor rgb="FFFF0000"/>
                </patternFill>
              </fill>
            </x14:dxf>
          </x14:cfRule>
          <x14:cfRule type="containsText" priority="2" operator="containsText" id="{FC6FFD32-665E-4978-9AE4-C539233FC58D}">
            <xm:f>NOT(ISERROR(SEARCH($L$30,F39)))</xm:f>
            <xm:f>$L$30</xm:f>
            <x14:dxf>
              <font>
                <b/>
                <i/>
                <color theme="0"/>
              </font>
              <fill>
                <patternFill>
                  <bgColor rgb="FF1010E0"/>
                </patternFill>
              </fill>
            </x14:dxf>
          </x14:cfRule>
          <x14:cfRule type="containsText" priority="71" operator="containsText" id="{F0A93C41-08CF-425F-931C-B592DAC0A959}">
            <xm:f>NOT(ISERROR(SEARCH($L$31,F39)))</xm:f>
            <xm:f>$L$31</xm:f>
            <x14:dxf>
              <font>
                <b/>
                <i/>
                <color theme="0"/>
              </font>
              <fill>
                <patternFill>
                  <bgColor rgb="FF16980C"/>
                </patternFill>
              </fill>
            </x14:dxf>
          </x14:cfRule>
          <xm:sqref>F39</xm:sqref>
        </x14:conditionalFormatting>
        <x14:conditionalFormatting xmlns:xm="http://schemas.microsoft.com/office/excel/2006/main">
          <x14:cfRule type="containsText" priority="83" operator="containsText" id="{9C58B9BC-C1C0-4464-8169-CB3EB2CB97B4}">
            <xm:f>NOT(ISERROR(SEARCH($K$67,F66)))</xm:f>
            <xm:f>$K$67</xm:f>
            <x14:dxf>
              <font>
                <b/>
                <i val="0"/>
                <color theme="0"/>
              </font>
              <fill>
                <patternFill>
                  <bgColor theme="1"/>
                </patternFill>
              </fill>
            </x14:dxf>
          </x14:cfRule>
          <xm:sqref>F66 F96:F108 F80:F94 F118 F120</xm:sqref>
        </x14:conditionalFormatting>
        <x14:conditionalFormatting xmlns:xm="http://schemas.microsoft.com/office/excel/2006/main">
          <x14:cfRule type="containsText" priority="63" operator="containsText" id="{AB17E8FC-9DEB-4543-BFD4-2C5041E8E111}">
            <xm:f>NOT(ISERROR(SEARCH($K$67,F67)))</xm:f>
            <xm:f>$K$67</xm:f>
            <x14:dxf>
              <font>
                <b/>
                <i val="0"/>
                <color theme="0"/>
              </font>
              <fill>
                <patternFill>
                  <bgColor theme="1"/>
                </patternFill>
              </fill>
            </x14:dxf>
          </x14:cfRule>
          <xm:sqref>F67:F76</xm:sqref>
        </x14:conditionalFormatting>
        <x14:conditionalFormatting xmlns:xm="http://schemas.microsoft.com/office/excel/2006/main">
          <x14:cfRule type="containsText" priority="58" operator="containsText" id="{EA1D9EC9-ADD9-486B-A2D0-119019E93928}">
            <xm:f>NOT(ISERROR(SEARCH($K$67,F95)))</xm:f>
            <xm:f>$K$67</xm:f>
            <x14:dxf>
              <font>
                <b/>
                <i val="0"/>
                <color theme="0"/>
              </font>
              <fill>
                <patternFill>
                  <bgColor theme="1"/>
                </patternFill>
              </fill>
            </x14:dxf>
          </x14:cfRule>
          <xm:sqref>F95</xm:sqref>
        </x14:conditionalFormatting>
        <x14:conditionalFormatting xmlns:xm="http://schemas.microsoft.com/office/excel/2006/main">
          <x14:cfRule type="containsText" priority="48" operator="containsText" id="{1D5B8859-6AA6-4E91-81FA-2B4F1096368D}">
            <xm:f>NOT(ISERROR(SEARCH($K$67,F77)))</xm:f>
            <xm:f>$K$67</xm:f>
            <x14:dxf>
              <font>
                <b/>
                <i val="0"/>
                <color theme="0"/>
              </font>
              <fill>
                <patternFill>
                  <bgColor theme="1"/>
                </patternFill>
              </fill>
            </x14:dxf>
          </x14:cfRule>
          <xm:sqref>F77</xm:sqref>
        </x14:conditionalFormatting>
        <x14:conditionalFormatting xmlns:xm="http://schemas.microsoft.com/office/excel/2006/main">
          <x14:cfRule type="containsText" priority="41" operator="containsText" id="{7E831D66-C379-4350-B5EC-D6DF091D4367}">
            <xm:f>NOT(ISERROR(SEARCH($K$67,F78)))</xm:f>
            <xm:f>$K$67</xm:f>
            <x14:dxf>
              <font>
                <b/>
                <i val="0"/>
                <color theme="0"/>
              </font>
              <fill>
                <patternFill>
                  <bgColor theme="1"/>
                </patternFill>
              </fill>
            </x14:dxf>
          </x14:cfRule>
          <xm:sqref>F78:F79</xm:sqref>
        </x14:conditionalFormatting>
        <x14:conditionalFormatting xmlns:xm="http://schemas.microsoft.com/office/excel/2006/main">
          <x14:cfRule type="containsText" priority="35" operator="containsText" id="{B24E1CD7-2358-4190-A687-4832243F2B4C}">
            <xm:f>NOT(ISERROR(SEARCH($K$67,F113)))</xm:f>
            <xm:f>$K$67</xm:f>
            <x14:dxf>
              <font>
                <b/>
                <i val="0"/>
                <color theme="0"/>
              </font>
              <fill>
                <patternFill>
                  <bgColor theme="1"/>
                </patternFill>
              </fill>
            </x14:dxf>
          </x14:cfRule>
          <xm:sqref>F113</xm:sqref>
        </x14:conditionalFormatting>
        <x14:conditionalFormatting xmlns:xm="http://schemas.microsoft.com/office/excel/2006/main">
          <x14:cfRule type="containsText" priority="31" operator="containsText" id="{DCCCF897-8AF4-4FFF-9E28-8889FD3CE4B0}">
            <xm:f>NOT(ISERROR(SEARCH($K$67,F114)))</xm:f>
            <xm:f>$K$67</xm:f>
            <x14:dxf>
              <font>
                <b/>
                <i val="0"/>
                <color theme="0"/>
              </font>
              <fill>
                <patternFill>
                  <bgColor theme="1"/>
                </patternFill>
              </fill>
            </x14:dxf>
          </x14:cfRule>
          <xm:sqref>F114</xm:sqref>
        </x14:conditionalFormatting>
        <x14:conditionalFormatting xmlns:xm="http://schemas.microsoft.com/office/excel/2006/main">
          <x14:cfRule type="containsText" priority="27" operator="containsText" id="{1D7F0287-E724-439E-ACEB-02ADC0E946A2}">
            <xm:f>NOT(ISERROR(SEARCH($K$67,F115)))</xm:f>
            <xm:f>$K$67</xm:f>
            <x14:dxf>
              <font>
                <b/>
                <i val="0"/>
                <color theme="0"/>
              </font>
              <fill>
                <patternFill>
                  <bgColor theme="1"/>
                </patternFill>
              </fill>
            </x14:dxf>
          </x14:cfRule>
          <xm:sqref>F115</xm:sqref>
        </x14:conditionalFormatting>
        <x14:conditionalFormatting xmlns:xm="http://schemas.microsoft.com/office/excel/2006/main">
          <x14:cfRule type="containsText" priority="21" operator="containsText" id="{71AC0134-23F0-4157-9D32-C2917E1DEF1B}">
            <xm:f>NOT(ISERROR(SEARCH($K$67,F119)))</xm:f>
            <xm:f>$K$67</xm:f>
            <x14:dxf>
              <font>
                <b/>
                <i val="0"/>
                <color theme="0"/>
              </font>
              <fill>
                <patternFill>
                  <bgColor theme="1"/>
                </patternFill>
              </fill>
            </x14:dxf>
          </x14:cfRule>
          <xm:sqref>F119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'Doc List'!$J$2:$J$5</xm:f>
          </x14:formula1>
          <xm:sqref>F12:H12</xm:sqref>
        </x14:dataValidation>
        <x14:dataValidation type="list" allowBlank="1" showInputMessage="1" showErrorMessage="1">
          <x14:formula1>
            <xm:f>'Doc List'!$L$2:$L$4</xm:f>
          </x14:formula1>
          <xm:sqref>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64"/>
  <sheetViews>
    <sheetView showGridLines="0" view="pageBreakPreview" zoomScale="115" zoomScaleNormal="100" zoomScaleSheetLayoutView="115" workbookViewId="0">
      <selection activeCell="C26" sqref="C26"/>
    </sheetView>
  </sheetViews>
  <sheetFormatPr defaultRowHeight="12.75" x14ac:dyDescent="0.2"/>
  <cols>
    <col min="1" max="1" width="8.88671875" style="1"/>
    <col min="2" max="2" width="5.109375" style="1" customWidth="1"/>
    <col min="3" max="3" width="11.5546875" style="1" customWidth="1"/>
    <col min="4" max="4" width="16.88671875" style="1" customWidth="1"/>
    <col min="5" max="5" width="7.44140625" style="1" customWidth="1"/>
    <col min="6" max="6" width="11.88671875" style="1" customWidth="1"/>
    <col min="7" max="7" width="11.109375" style="1" customWidth="1"/>
    <col min="8" max="8" width="0.44140625" style="1" customWidth="1"/>
    <col min="9" max="10" width="8.88671875" style="1"/>
    <col min="11" max="11" width="7.44140625" style="1" customWidth="1"/>
    <col min="12" max="13" width="11.6640625" style="1" bestFit="1" customWidth="1"/>
    <col min="14" max="14" width="10.44140625" style="1" bestFit="1" customWidth="1"/>
    <col min="15" max="15" width="8.88671875" style="1"/>
    <col min="16" max="16" width="12" style="1" bestFit="1" customWidth="1"/>
    <col min="17" max="16384" width="8.88671875" style="1"/>
  </cols>
  <sheetData>
    <row r="1" spans="1:12" x14ac:dyDescent="0.2">
      <c r="G1" s="2" t="s">
        <v>0</v>
      </c>
    </row>
    <row r="2" spans="1:12" s="5" customFormat="1" x14ac:dyDescent="0.2">
      <c r="B2" s="5" t="s">
        <v>439</v>
      </c>
    </row>
    <row r="3" spans="1:12" s="5" customFormat="1" x14ac:dyDescent="0.2">
      <c r="A3" s="5" t="s">
        <v>123</v>
      </c>
      <c r="B3" s="385">
        <f ca="1">NOW()</f>
        <v>44990.563944675923</v>
      </c>
      <c r="C3" s="385"/>
      <c r="D3" s="313"/>
    </row>
    <row r="4" spans="1:12" s="5" customFormat="1" x14ac:dyDescent="0.2">
      <c r="B4" s="314"/>
      <c r="C4" s="313"/>
      <c r="D4" s="313"/>
    </row>
    <row r="5" spans="1:12" s="5" customFormat="1" x14ac:dyDescent="0.2">
      <c r="B5" s="315" t="s">
        <v>440</v>
      </c>
      <c r="C5" s="315"/>
      <c r="D5" s="315"/>
      <c r="E5" s="315"/>
      <c r="F5" s="315"/>
      <c r="G5" s="315"/>
    </row>
    <row r="6" spans="1:12" s="5" customFormat="1" x14ac:dyDescent="0.2">
      <c r="A6" s="5" t="s">
        <v>123</v>
      </c>
      <c r="B6" s="316" t="str">
        <f>I_M!$F$11</f>
        <v>ELECTRO MECH AUTOMATION &amp; ENGINEERING LTD.</v>
      </c>
    </row>
    <row r="7" spans="1:12" s="5" customFormat="1" x14ac:dyDescent="0.2">
      <c r="A7" s="5" t="s">
        <v>123</v>
      </c>
      <c r="B7" s="317" t="s">
        <v>441</v>
      </c>
      <c r="C7" s="317"/>
      <c r="D7" s="317"/>
      <c r="E7" s="317"/>
      <c r="F7" s="317"/>
      <c r="G7" s="317"/>
      <c r="H7" s="317"/>
    </row>
    <row r="8" spans="1:12" s="5" customFormat="1" x14ac:dyDescent="0.2">
      <c r="B8" s="317"/>
      <c r="C8" s="317"/>
      <c r="D8" s="317"/>
      <c r="E8" s="317"/>
      <c r="F8" s="317"/>
      <c r="G8" s="317"/>
      <c r="H8" s="317"/>
    </row>
    <row r="9" spans="1:12" s="5" customFormat="1" x14ac:dyDescent="0.2">
      <c r="B9" s="5" t="s">
        <v>442</v>
      </c>
    </row>
    <row r="10" spans="1:12" s="5" customFormat="1" ht="15" customHeight="1" x14ac:dyDescent="0.2">
      <c r="A10" s="5" t="s">
        <v>123</v>
      </c>
      <c r="B10" s="386" t="str">
        <f>"Quotation/ Expression of interest for appointment as auditor of
"&amp;I_M!$F$11&amp;" "&amp;I_M!$F$12&amp;" "&amp;I_M!$E$12</f>
        <v>Quotation/ Expression of interest for appointment as auditor of
ELECTRO MECH AUTOMATION &amp; ENGINEERING LTD.  for the year ended  30 June 2022</v>
      </c>
      <c r="C10" s="386"/>
      <c r="D10" s="386"/>
      <c r="E10" s="386"/>
      <c r="F10" s="386"/>
      <c r="G10" s="386"/>
      <c r="H10" s="318"/>
      <c r="I10" s="318"/>
      <c r="J10" s="318"/>
      <c r="K10" s="318"/>
      <c r="L10" s="318"/>
    </row>
    <row r="11" spans="1:12" s="5" customFormat="1" x14ac:dyDescent="0.2">
      <c r="B11" s="386"/>
      <c r="C11" s="386"/>
      <c r="D11" s="386"/>
      <c r="E11" s="386"/>
      <c r="F11" s="386"/>
      <c r="G11" s="386"/>
      <c r="H11" s="318"/>
      <c r="I11" s="318"/>
      <c r="J11" s="318"/>
      <c r="K11" s="318"/>
      <c r="L11" s="318"/>
    </row>
    <row r="12" spans="1:12" ht="14.25" customHeight="1" x14ac:dyDescent="0.2">
      <c r="B12" s="368" t="str">
        <f>"As salamu alaikum. We have gone through your relevant documents for the purpose of audit of the financial statements of "&amp;I_M!$F$11&amp;" "&amp;I_M!F12&amp;" "&amp;I_M!$E$12&amp;". "</f>
        <v xml:space="preserve">As salamu alaikum. We have gone through your relevant documents for the purpose of audit of the financial statements of ELECTRO MECH AUTOMATION &amp; ENGINEERING LTD.  for the year ended  30 June 2022. </v>
      </c>
      <c r="C12" s="368"/>
      <c r="D12" s="368"/>
      <c r="E12" s="368"/>
      <c r="F12" s="368"/>
      <c r="G12" s="368"/>
    </row>
    <row r="13" spans="1:12" ht="14.25" customHeight="1" x14ac:dyDescent="0.2">
      <c r="B13" s="368"/>
      <c r="C13" s="368"/>
      <c r="D13" s="368"/>
      <c r="E13" s="368"/>
      <c r="F13" s="368"/>
      <c r="G13" s="368"/>
    </row>
    <row r="14" spans="1:12" ht="14.25" customHeight="1" x14ac:dyDescent="0.2">
      <c r="B14" s="319"/>
      <c r="C14" s="319"/>
      <c r="D14" s="319"/>
      <c r="E14" s="319"/>
      <c r="F14" s="319"/>
      <c r="G14" s="319"/>
    </row>
    <row r="15" spans="1:12" s="5" customFormat="1" ht="15" customHeight="1" x14ac:dyDescent="0.2">
      <c r="A15" s="5" t="s">
        <v>123</v>
      </c>
      <c r="B15" s="384" t="str">
        <f>"We hereby expressing our interest for the appointment as the statutory auditor of "&amp;I_M!$F$11&amp;" "&amp;I_M!$F$12&amp;". For this purpose, considering all matters, we propose our fees as follows:"</f>
        <v>We hereby expressing our interest for the appointment as the statutory auditor of ELECTRO MECH AUTOMATION &amp; ENGINEERING LTD.  for the year ended . For this purpose, considering all matters, we propose our fees as follows:</v>
      </c>
      <c r="C15" s="384"/>
      <c r="D15" s="384"/>
      <c r="E15" s="384"/>
      <c r="F15" s="384"/>
      <c r="G15" s="384"/>
      <c r="H15" s="320"/>
      <c r="I15" s="320"/>
      <c r="J15" s="320"/>
      <c r="K15" s="320"/>
      <c r="L15" s="320"/>
    </row>
    <row r="16" spans="1:12" s="5" customFormat="1" ht="15" customHeight="1" x14ac:dyDescent="0.2">
      <c r="B16" s="384"/>
      <c r="C16" s="384"/>
      <c r="D16" s="384"/>
      <c r="E16" s="384"/>
      <c r="F16" s="384"/>
      <c r="G16" s="384"/>
      <c r="H16" s="320"/>
      <c r="I16" s="320"/>
      <c r="J16" s="320"/>
      <c r="K16" s="320"/>
      <c r="L16" s="320"/>
    </row>
    <row r="17" spans="1:16" s="5" customFormat="1" x14ac:dyDescent="0.2">
      <c r="A17" s="5" t="s">
        <v>123</v>
      </c>
      <c r="B17" s="384"/>
      <c r="C17" s="384"/>
      <c r="D17" s="384"/>
      <c r="E17" s="384"/>
      <c r="F17" s="384"/>
      <c r="G17" s="384"/>
      <c r="H17" s="320"/>
      <c r="I17" s="320"/>
    </row>
    <row r="18" spans="1:16" s="5" customFormat="1" x14ac:dyDescent="0.2">
      <c r="B18" s="321"/>
      <c r="C18" s="322" t="str">
        <f>"Last year audit fee: as per FS [for BDT "&amp;ROUND(MAX(I_M!$E$19:$E$20)/10^6,0)&amp;" million]"</f>
        <v>Last year audit fee: as per FS [for BDT 187 million]</v>
      </c>
      <c r="D18" s="323"/>
      <c r="E18" s="323"/>
      <c r="F18" s="301">
        <f>I_M!$H$52</f>
        <v>10000</v>
      </c>
      <c r="G18" s="321"/>
      <c r="H18" s="320"/>
      <c r="I18" s="320"/>
      <c r="J18" s="320"/>
      <c r="K18" s="320"/>
      <c r="L18" s="320"/>
    </row>
    <row r="19" spans="1:16" s="5" customFormat="1" x14ac:dyDescent="0.2">
      <c r="B19" s="321"/>
      <c r="C19" s="324" t="str">
        <f>"Fees as per ICAB fees shcedule [for BDT "&amp;ROUND(MAX(I_M!$E$19:$E$20)/10^6,0)&amp;" million]"</f>
        <v>Fees as per ICAB fees shcedule [for BDT 187 million]</v>
      </c>
      <c r="D19" s="325"/>
      <c r="E19" s="325"/>
      <c r="F19" s="302">
        <f>I_M!$F$52</f>
        <v>84000</v>
      </c>
      <c r="G19" s="321"/>
      <c r="H19" s="320"/>
      <c r="I19" s="320"/>
      <c r="J19" s="320"/>
      <c r="K19" s="320"/>
      <c r="L19" s="320"/>
    </row>
    <row r="20" spans="1:16" s="5" customFormat="1" x14ac:dyDescent="0.2">
      <c r="B20" s="321"/>
      <c r="C20" s="326" t="str">
        <f ca="1">IF(F20="","","Fee as per our cost structure [for BDT "&amp;ROUND(MAX(I_M!$E$19:$E$20)/10^6,0)&amp;" million]")</f>
        <v/>
      </c>
      <c r="D20" s="327"/>
      <c r="E20" s="327"/>
      <c r="F20" s="303" t="str">
        <f ca="1">IF(I_M!$G$52&gt;=$F$30,I_M!$G$52,"")</f>
        <v/>
      </c>
      <c r="G20" s="321"/>
      <c r="H20" s="320"/>
      <c r="I20" s="320"/>
      <c r="J20" s="320"/>
      <c r="K20" s="304" t="s">
        <v>443</v>
      </c>
      <c r="L20" s="305"/>
      <c r="M20" s="305"/>
      <c r="N20" s="306" t="s">
        <v>359</v>
      </c>
      <c r="O20" s="307"/>
    </row>
    <row r="21" spans="1:16" s="5" customFormat="1" x14ac:dyDescent="0.2">
      <c r="B21" s="321"/>
      <c r="D21" s="321"/>
      <c r="E21" s="321"/>
      <c r="F21" s="308"/>
      <c r="G21" s="321"/>
      <c r="H21" s="320"/>
      <c r="I21" s="320"/>
      <c r="J21" s="320"/>
      <c r="K21" s="306">
        <v>1</v>
      </c>
      <c r="L21" s="309">
        <v>0</v>
      </c>
      <c r="M21" s="309">
        <f>0.05*10^7</f>
        <v>500000</v>
      </c>
      <c r="N21" s="309">
        <f>IF(AND(MAX(I_M!$E$19:$E$20)&gt;L21,MAX(I_M!$E$19:$E$20)&lt;=M21),MAX(I_M!$E$19:$E$20),0)</f>
        <v>0</v>
      </c>
      <c r="O21" s="309">
        <v>20000</v>
      </c>
      <c r="P21" s="309">
        <v>5000</v>
      </c>
    </row>
    <row r="22" spans="1:16" s="5" customFormat="1" x14ac:dyDescent="0.2">
      <c r="B22" s="321"/>
      <c r="C22" s="5" t="s">
        <v>444</v>
      </c>
      <c r="D22" s="321"/>
      <c r="E22" s="321"/>
      <c r="F22" s="310">
        <f>VLOOKUP(MAX(I_M!$E$19:$E$20),Quotation!$N$21:$O$26,2,0)+0-F29</f>
        <v>79800</v>
      </c>
      <c r="G22" s="321"/>
      <c r="H22" s="320"/>
      <c r="I22" s="320"/>
      <c r="J22" s="320"/>
      <c r="K22" s="306">
        <f>K21+1</f>
        <v>2</v>
      </c>
      <c r="L22" s="309">
        <f>M21+0.001</f>
        <v>500000.00099999999</v>
      </c>
      <c r="M22" s="309">
        <f>1*10^7</f>
        <v>10000000</v>
      </c>
      <c r="N22" s="309">
        <f>IF(AND(MAX(I_M!$E$19:$E$20)&gt;L22,MAX(I_M!$E$19:$E$20)&lt;=M22),MAX(I_M!$E$19:$E$20),0)</f>
        <v>0</v>
      </c>
      <c r="O22" s="309">
        <v>25000</v>
      </c>
      <c r="P22" s="309">
        <v>5000</v>
      </c>
    </row>
    <row r="23" spans="1:16" s="5" customFormat="1" x14ac:dyDescent="0.2">
      <c r="B23" s="321"/>
      <c r="C23" s="5" t="s">
        <v>445</v>
      </c>
      <c r="D23" s="321"/>
      <c r="E23" s="321"/>
      <c r="F23" s="310">
        <f>I_M!$D$77/60*I_M!$O$68</f>
        <v>7000</v>
      </c>
      <c r="H23" s="320"/>
      <c r="I23" s="320"/>
      <c r="J23" s="320"/>
      <c r="K23" s="306">
        <f t="shared" ref="K23" si="0">K22+1</f>
        <v>3</v>
      </c>
      <c r="L23" s="309">
        <f>M22+0.001</f>
        <v>10000000.001</v>
      </c>
      <c r="M23" s="309">
        <f>3*10^7</f>
        <v>30000000</v>
      </c>
      <c r="N23" s="309">
        <f>IF(AND(MAX(I_M!$E$19:$E$20)&gt;L23,MAX(I_M!$E$19:$E$20)&lt;=M23),MAX(I_M!$E$19:$E$20),0)</f>
        <v>0</v>
      </c>
      <c r="O23" s="309">
        <v>35000</v>
      </c>
      <c r="P23" s="309">
        <v>5000</v>
      </c>
    </row>
    <row r="24" spans="1:16" s="5" customFormat="1" x14ac:dyDescent="0.2">
      <c r="B24" s="321"/>
      <c r="C24" s="5" t="str">
        <f>"Additional cost for "&amp;I_M!$E$38</f>
        <v>Additional cost for FS_draft_bank stat</v>
      </c>
      <c r="D24" s="321"/>
      <c r="E24" s="321"/>
      <c r="F24" s="310">
        <f>MAX(I_M!C38,I_M!K38)</f>
        <v>0</v>
      </c>
      <c r="H24" s="320"/>
      <c r="I24" s="320"/>
      <c r="J24" s="320"/>
      <c r="K24" s="306">
        <f>K23+1</f>
        <v>4</v>
      </c>
      <c r="L24" s="309">
        <f>M23+0.001</f>
        <v>30000000.000999998</v>
      </c>
      <c r="M24" s="309">
        <f>4*10^7</f>
        <v>40000000</v>
      </c>
      <c r="N24" s="309">
        <f>IF(AND(MAX(I_M!$E$19:$E$20)&gt;L24,MAX(I_M!$E$19:$E$20)&lt;=M24),MAX(I_M!$E$19:$E$20),0)</f>
        <v>0</v>
      </c>
      <c r="O24" s="309">
        <v>40000</v>
      </c>
      <c r="P24" s="309">
        <v>5000</v>
      </c>
    </row>
    <row r="25" spans="1:16" s="5" customFormat="1" x14ac:dyDescent="0.2">
      <c r="B25" s="321"/>
      <c r="C25" s="5" t="str">
        <f>I_M!$E39</f>
        <v>Visit hour(s) costs</v>
      </c>
      <c r="D25" s="321"/>
      <c r="E25" s="321"/>
      <c r="F25" s="310">
        <f>MAX(I_M!C39,I_M!K39)</f>
        <v>25200</v>
      </c>
      <c r="H25" s="320"/>
      <c r="I25" s="320"/>
      <c r="J25" s="320"/>
      <c r="K25" s="306">
        <f>K24+1</f>
        <v>5</v>
      </c>
      <c r="L25" s="309">
        <f>M24+0.001</f>
        <v>40000000.001000002</v>
      </c>
      <c r="M25" s="309">
        <f>5*10^7</f>
        <v>50000000</v>
      </c>
      <c r="N25" s="309">
        <f>IF(AND(MAX(I_M!$E$19:$E$20)&gt;L25,MAX(I_M!$E$19:$E$20)&lt;=M25),MAX(I_M!$E$19:$E$20),0)</f>
        <v>0</v>
      </c>
      <c r="O25" s="309">
        <v>50000</v>
      </c>
      <c r="P25" s="309">
        <v>10000</v>
      </c>
    </row>
    <row r="26" spans="1:16" s="5" customFormat="1" x14ac:dyDescent="0.2">
      <c r="B26" s="321"/>
      <c r="C26" s="5" t="s">
        <v>468</v>
      </c>
      <c r="D26" s="321"/>
      <c r="E26" s="321"/>
      <c r="F26" s="310">
        <v>-8500</v>
      </c>
      <c r="H26" s="320"/>
      <c r="I26" s="320"/>
      <c r="J26" s="320"/>
      <c r="L26" s="309">
        <f t="shared" ref="L26" si="1">M25+0.001</f>
        <v>50000000.001000002</v>
      </c>
      <c r="M26" s="309">
        <f>IF(MAX(I_M!$E$19:$E$20)&gt;Quotation!$M$25,MAX(I_M!$E$19:$E$20),Quotation!M25+1)</f>
        <v>186590402.19753</v>
      </c>
      <c r="N26" s="309">
        <f>IF(AND(MAX(I_M!$E$19:$E$20)&gt;L26,MAX(I_M!$E$19:$E$20)&lt;=M26),MAX(I_M!$E$19:$E$20),0)</f>
        <v>186590402.19753</v>
      </c>
      <c r="O26" s="309">
        <f>I_M!$F$52*95%</f>
        <v>79800</v>
      </c>
      <c r="P26" s="309">
        <f>P25/M25*M26</f>
        <v>37318.080439506004</v>
      </c>
    </row>
    <row r="27" spans="1:16" s="5" customFormat="1" x14ac:dyDescent="0.2">
      <c r="B27" s="321"/>
      <c r="C27" s="5" t="str">
        <f>I_M!$E42</f>
        <v>Annual Tax return</v>
      </c>
      <c r="D27" s="321"/>
      <c r="E27" s="321"/>
      <c r="F27" s="310">
        <f>MAX(I_M!C42,I_M!K42)</f>
        <v>0</v>
      </c>
      <c r="H27" s="320"/>
      <c r="I27" s="320"/>
      <c r="J27" s="320"/>
    </row>
    <row r="28" spans="1:16" s="5" customFormat="1" x14ac:dyDescent="0.2">
      <c r="B28" s="321"/>
      <c r="C28" s="5" t="str">
        <f>I_M!$E43</f>
        <v>VAT return - monthly</v>
      </c>
      <c r="D28" s="321"/>
      <c r="E28" s="321"/>
      <c r="F28" s="310">
        <f>MAX(I_M!C43,I_M!K43)</f>
        <v>0</v>
      </c>
      <c r="H28" s="320"/>
      <c r="I28" s="320"/>
      <c r="J28" s="320"/>
    </row>
    <row r="29" spans="1:16" s="5" customFormat="1" x14ac:dyDescent="0.2">
      <c r="B29" s="321"/>
      <c r="C29" s="328" t="s">
        <v>446</v>
      </c>
      <c r="D29" s="328"/>
      <c r="E29" s="328"/>
      <c r="F29" s="311">
        <v>0</v>
      </c>
      <c r="G29" s="321"/>
      <c r="H29" s="320"/>
      <c r="I29" s="320"/>
    </row>
    <row r="30" spans="1:16" s="5" customFormat="1" ht="15.75" x14ac:dyDescent="0.25">
      <c r="B30" s="321"/>
      <c r="C30" s="329" t="s">
        <v>447</v>
      </c>
      <c r="D30" s="330"/>
      <c r="E30" s="330"/>
      <c r="F30" s="331">
        <f>SUM(F22:F29)</f>
        <v>103500</v>
      </c>
      <c r="G30" s="321"/>
      <c r="H30" s="320"/>
      <c r="I30" s="320"/>
    </row>
    <row r="31" spans="1:16" s="5" customFormat="1" ht="15.75" x14ac:dyDescent="0.25">
      <c r="B31" s="321"/>
      <c r="C31" s="329"/>
      <c r="D31" s="330"/>
      <c r="E31" s="330"/>
      <c r="F31" s="331"/>
      <c r="G31" s="321"/>
      <c r="H31" s="320"/>
      <c r="I31" s="320"/>
    </row>
    <row r="32" spans="1:16" s="5" customFormat="1" x14ac:dyDescent="0.2">
      <c r="B32" s="321"/>
      <c r="C32" s="5" t="s">
        <v>448</v>
      </c>
      <c r="D32" s="321"/>
      <c r="E32" s="321"/>
      <c r="F32" s="332">
        <f>$F$22*10%</f>
        <v>7980</v>
      </c>
      <c r="G32" s="321"/>
      <c r="H32" s="320"/>
      <c r="I32" s="320"/>
    </row>
    <row r="33" spans="1:12" s="5" customFormat="1" x14ac:dyDescent="0.2">
      <c r="B33" s="320"/>
      <c r="C33" s="5" t="s">
        <v>225</v>
      </c>
      <c r="D33" s="321"/>
      <c r="E33" s="321"/>
      <c r="F33" s="332">
        <f>$F$22*15%</f>
        <v>11970</v>
      </c>
      <c r="G33" s="321"/>
      <c r="H33" s="320"/>
      <c r="I33" s="320"/>
    </row>
    <row r="34" spans="1:12" s="5" customFormat="1" ht="13.5" thickBot="1" x14ac:dyDescent="0.25">
      <c r="B34" s="320"/>
      <c r="C34" s="333" t="s">
        <v>449</v>
      </c>
      <c r="D34" s="334"/>
      <c r="E34" s="334"/>
      <c r="F34" s="335">
        <f>SUM(F30:F33)</f>
        <v>123450</v>
      </c>
      <c r="G34" s="320"/>
      <c r="H34" s="320"/>
      <c r="I34" s="320"/>
    </row>
    <row r="35" spans="1:12" s="5" customFormat="1" x14ac:dyDescent="0.2">
      <c r="B35" s="320"/>
      <c r="C35" s="336"/>
      <c r="D35" s="337"/>
      <c r="E35" s="337"/>
      <c r="F35" s="338"/>
      <c r="G35" s="320"/>
      <c r="H35" s="320"/>
      <c r="I35" s="320"/>
      <c r="J35" s="320"/>
    </row>
    <row r="36" spans="1:12" s="5" customFormat="1" ht="15" customHeight="1" x14ac:dyDescent="0.2">
      <c r="A36" s="5" t="s">
        <v>123</v>
      </c>
      <c r="C36" s="339" t="s">
        <v>450</v>
      </c>
      <c r="D36" s="15"/>
      <c r="E36" s="387" t="str">
        <f ca="1">TEXT((I_M!$G$6),"dd-mmm-yyyy")</f>
        <v>05-Mar-2023</v>
      </c>
      <c r="F36" s="388"/>
      <c r="G36" s="320"/>
      <c r="H36" s="320"/>
      <c r="I36" s="320"/>
      <c r="J36" s="320"/>
      <c r="K36" s="320"/>
      <c r="L36" s="320"/>
    </row>
    <row r="37" spans="1:12" s="5" customFormat="1" ht="15" customHeight="1" x14ac:dyDescent="0.2">
      <c r="A37" s="5" t="s">
        <v>123</v>
      </c>
      <c r="C37" s="339" t="s">
        <v>451</v>
      </c>
      <c r="D37" s="15"/>
      <c r="E37" s="387" t="str">
        <f ca="1">$E$36</f>
        <v>05-Mar-2023</v>
      </c>
      <c r="F37" s="388"/>
      <c r="G37" s="320"/>
      <c r="H37" s="320"/>
      <c r="I37" s="320"/>
      <c r="J37" s="320"/>
      <c r="K37" s="320"/>
      <c r="L37" s="320"/>
    </row>
    <row r="38" spans="1:12" s="5" customFormat="1" ht="15" customHeight="1" x14ac:dyDescent="0.2">
      <c r="C38" s="340" t="str">
        <f>"Tentitive date of delivery     ["&amp;I_M!$F$8&amp;" days]"</f>
        <v>Tentitive date of delivery     [25 days]</v>
      </c>
      <c r="D38" s="155"/>
      <c r="E38" s="382" t="str">
        <f ca="1">I_M!$G$8</f>
        <v>30-Mar-23 at 1:32 PM</v>
      </c>
      <c r="F38" s="383"/>
      <c r="G38" s="320"/>
      <c r="H38" s="320"/>
      <c r="I38" s="320"/>
      <c r="J38" s="320"/>
      <c r="K38" s="320"/>
      <c r="L38" s="320"/>
    </row>
    <row r="39" spans="1:12" s="5" customFormat="1" ht="15" customHeight="1" x14ac:dyDescent="0.2">
      <c r="C39" s="341"/>
      <c r="D39" s="342"/>
      <c r="E39" s="312"/>
      <c r="F39" s="312"/>
      <c r="G39" s="320"/>
      <c r="H39" s="320"/>
      <c r="I39" s="320"/>
      <c r="J39" s="320"/>
      <c r="K39" s="320"/>
      <c r="L39" s="320"/>
    </row>
    <row r="40" spans="1:12" s="5" customFormat="1" x14ac:dyDescent="0.2">
      <c r="B40" s="321" t="s">
        <v>452</v>
      </c>
      <c r="C40" s="368" t="s">
        <v>453</v>
      </c>
      <c r="D40" s="368"/>
      <c r="E40" s="368"/>
      <c r="F40" s="368"/>
      <c r="G40" s="368"/>
      <c r="H40" s="320"/>
      <c r="I40" s="320"/>
      <c r="J40" s="320"/>
    </row>
    <row r="41" spans="1:12" s="5" customFormat="1" x14ac:dyDescent="0.2">
      <c r="B41" s="321"/>
      <c r="C41" s="368"/>
      <c r="D41" s="368"/>
      <c r="E41" s="368"/>
      <c r="F41" s="368"/>
      <c r="G41" s="368"/>
      <c r="H41" s="320"/>
      <c r="I41" s="320"/>
      <c r="J41" s="320"/>
    </row>
    <row r="42" spans="1:12" s="5" customFormat="1" x14ac:dyDescent="0.2">
      <c r="B42" s="321"/>
      <c r="C42" s="368"/>
      <c r="D42" s="368"/>
      <c r="E42" s="368"/>
      <c r="F42" s="368"/>
      <c r="G42" s="368"/>
      <c r="H42" s="320"/>
      <c r="I42" s="320"/>
      <c r="J42" s="320"/>
    </row>
    <row r="43" spans="1:12" s="5" customFormat="1" ht="15" customHeight="1" x14ac:dyDescent="0.2">
      <c r="C43" s="368"/>
      <c r="D43" s="368"/>
      <c r="E43" s="368"/>
      <c r="F43" s="368"/>
      <c r="G43" s="368"/>
      <c r="H43" s="320"/>
      <c r="I43" s="320"/>
      <c r="J43" s="320"/>
      <c r="K43" s="320"/>
      <c r="L43" s="320"/>
    </row>
    <row r="44" spans="1:12" s="5" customFormat="1" x14ac:dyDescent="0.2">
      <c r="B44" s="384" t="str">
        <f>"In addition to above, our travelling and other staff support expenses, if so required, will be added with this fees which is not expected to be more than BDT "&amp;ROUND(VLOOKUP(MAX(I_M!$E$19:$E$20),Quotation!$N$21:$P$26,3,0),-3)&amp;"."</f>
        <v>In addition to above, our travelling and other staff support expenses, if so required, will be added with this fees which is not expected to be more than BDT 37000.</v>
      </c>
      <c r="C44" s="384"/>
      <c r="D44" s="384"/>
      <c r="E44" s="384"/>
      <c r="F44" s="384"/>
      <c r="G44" s="384"/>
      <c r="H44" s="320"/>
      <c r="I44" s="320"/>
      <c r="J44" s="320"/>
      <c r="K44" s="320"/>
      <c r="L44" s="320"/>
    </row>
    <row r="45" spans="1:12" s="5" customFormat="1" x14ac:dyDescent="0.2">
      <c r="B45" s="384"/>
      <c r="C45" s="384"/>
      <c r="D45" s="384"/>
      <c r="E45" s="384"/>
      <c r="F45" s="384"/>
      <c r="G45" s="384"/>
      <c r="H45" s="320"/>
      <c r="I45" s="320"/>
      <c r="J45" s="320"/>
      <c r="K45" s="320"/>
      <c r="L45" s="320"/>
    </row>
    <row r="46" spans="1:12" s="5" customFormat="1" x14ac:dyDescent="0.2">
      <c r="B46" s="384"/>
      <c r="C46" s="384"/>
      <c r="D46" s="384"/>
      <c r="E46" s="384"/>
      <c r="F46" s="384"/>
      <c r="G46" s="384"/>
      <c r="H46" s="320"/>
      <c r="I46" s="320"/>
      <c r="J46" s="320"/>
      <c r="K46" s="320"/>
      <c r="L46" s="320"/>
    </row>
    <row r="47" spans="1:12" s="5" customFormat="1" x14ac:dyDescent="0.2">
      <c r="B47" s="320"/>
      <c r="C47" s="320"/>
      <c r="D47" s="320"/>
      <c r="E47" s="320"/>
      <c r="F47" s="320"/>
      <c r="G47" s="320"/>
      <c r="H47" s="320"/>
      <c r="I47" s="320"/>
      <c r="J47" s="320"/>
      <c r="K47" s="320"/>
      <c r="L47" s="320"/>
    </row>
    <row r="48" spans="1:12" s="5" customFormat="1" x14ac:dyDescent="0.2">
      <c r="B48" s="315" t="s">
        <v>125</v>
      </c>
      <c r="C48" s="315"/>
      <c r="D48" s="315"/>
      <c r="E48" s="315"/>
      <c r="F48" s="315"/>
    </row>
    <row r="49" spans="1:27" s="5" customFormat="1" x14ac:dyDescent="0.2">
      <c r="B49" s="343" t="s">
        <v>454</v>
      </c>
    </row>
    <row r="50" spans="1:27" s="5" customFormat="1" x14ac:dyDescent="0.2"/>
    <row r="51" spans="1:27" s="5" customFormat="1" x14ac:dyDescent="0.2"/>
    <row r="52" spans="1:27" s="5" customFormat="1" x14ac:dyDescent="0.2">
      <c r="A52" s="5" t="s">
        <v>123</v>
      </c>
      <c r="B52" s="4" t="str">
        <f>I_M!G126</f>
        <v>Md. Abdur Rouf, FCA (Enrolment no 918)</v>
      </c>
    </row>
    <row r="53" spans="1:27" s="5" customFormat="1" x14ac:dyDescent="0.2">
      <c r="A53" s="5" t="s">
        <v>123</v>
      </c>
      <c r="B53" s="5" t="str">
        <f>I_M!G127</f>
        <v>Partner</v>
      </c>
    </row>
    <row r="54" spans="1:27" s="5" customFormat="1" x14ac:dyDescent="0.2">
      <c r="A54" s="5" t="s">
        <v>123</v>
      </c>
      <c r="B54" s="4" t="str">
        <f>I_M!G128</f>
        <v>Mak &amp; Co.</v>
      </c>
    </row>
    <row r="55" spans="1:27" s="5" customFormat="1" x14ac:dyDescent="0.2">
      <c r="A55" s="5" t="s">
        <v>123</v>
      </c>
      <c r="B55" s="344" t="str">
        <f>I_M!G129</f>
        <v>Chartered Accountants</v>
      </c>
    </row>
    <row r="56" spans="1:27" s="5" customFormat="1" x14ac:dyDescent="0.2">
      <c r="A56" s="5" t="s">
        <v>123</v>
      </c>
      <c r="B56" s="5" t="s">
        <v>282</v>
      </c>
      <c r="C56" s="344" t="str">
        <f>I_M!G130</f>
        <v>rouf106rrh@gmail.com</v>
      </c>
      <c r="D56" s="344"/>
    </row>
    <row r="57" spans="1:27" s="5" customFormat="1" x14ac:dyDescent="0.2">
      <c r="A57" s="5" t="s">
        <v>123</v>
      </c>
      <c r="C57" s="344" t="str">
        <f>I_M!G131</f>
        <v>rouf@maknco.net</v>
      </c>
      <c r="D57" s="344"/>
    </row>
    <row r="58" spans="1:27" x14ac:dyDescent="0.2">
      <c r="B58" s="5"/>
      <c r="C58" s="344" t="str">
        <f>I_M!G132</f>
        <v>BSEC Bhaban (Level 11), 100 Kazi nazrul Islam Avenue</v>
      </c>
      <c r="D58" s="3"/>
      <c r="E58" s="3"/>
      <c r="F58" s="3"/>
      <c r="R58" s="5"/>
      <c r="S58" s="5"/>
      <c r="T58" s="5"/>
      <c r="U58" s="5"/>
      <c r="V58" s="5"/>
      <c r="W58" s="5"/>
      <c r="X58" s="5"/>
      <c r="Y58" s="5"/>
      <c r="Z58" s="5"/>
      <c r="AA58" s="5"/>
    </row>
    <row r="59" spans="1:27" x14ac:dyDescent="0.2">
      <c r="C59" s="344" t="str">
        <f>I_M!G133</f>
        <v>Karwan Bazar, Dhaka-1205</v>
      </c>
      <c r="R59" s="5"/>
      <c r="S59" s="5"/>
      <c r="T59" s="5"/>
      <c r="U59" s="5"/>
      <c r="V59" s="5"/>
      <c r="W59" s="5"/>
      <c r="X59" s="5"/>
      <c r="Y59" s="5"/>
      <c r="Z59" s="5"/>
      <c r="AA59" s="5"/>
    </row>
    <row r="60" spans="1:27" x14ac:dyDescent="0.2">
      <c r="C60" s="344" t="str">
        <f>I_M!G134</f>
        <v>Bangladesh</v>
      </c>
      <c r="R60" s="5"/>
      <c r="S60" s="5"/>
      <c r="T60" s="5"/>
      <c r="U60" s="5"/>
      <c r="V60" s="5"/>
      <c r="W60" s="5"/>
      <c r="X60" s="5"/>
      <c r="Y60" s="5"/>
      <c r="Z60" s="5"/>
      <c r="AA60" s="5"/>
    </row>
    <row r="61" spans="1:27" x14ac:dyDescent="0.2">
      <c r="B61" s="1" t="str">
        <f>I_M!F135</f>
        <v>Mobile:</v>
      </c>
      <c r="C61" s="344" t="str">
        <f>I_M!G135</f>
        <v>(+88) 01713 480 580</v>
      </c>
      <c r="R61" s="5"/>
      <c r="S61" s="5"/>
      <c r="T61" s="5"/>
      <c r="U61" s="5"/>
      <c r="V61" s="5"/>
      <c r="W61" s="5"/>
      <c r="X61" s="5"/>
      <c r="Y61" s="5"/>
      <c r="Z61" s="5"/>
      <c r="AA61" s="5"/>
    </row>
    <row r="62" spans="1:27" x14ac:dyDescent="0.2">
      <c r="R62" s="5"/>
      <c r="S62" s="5"/>
      <c r="T62" s="5"/>
      <c r="U62" s="5"/>
      <c r="V62" s="5"/>
      <c r="W62" s="5"/>
      <c r="X62" s="5"/>
      <c r="Y62" s="5"/>
      <c r="Z62" s="5"/>
      <c r="AA62" s="5"/>
    </row>
    <row r="63" spans="1:27" x14ac:dyDescent="0.2">
      <c r="J63" s="320"/>
      <c r="K63" s="5"/>
      <c r="L63" s="5"/>
      <c r="M63" s="5"/>
      <c r="N63" s="5"/>
      <c r="O63" s="5"/>
      <c r="P63" s="5"/>
      <c r="Q63" s="5"/>
      <c r="R63" s="5"/>
      <c r="S63" s="5"/>
      <c r="T63" s="5"/>
      <c r="U63" s="5"/>
      <c r="V63" s="5"/>
      <c r="W63" s="5"/>
      <c r="X63" s="5"/>
      <c r="Y63" s="5"/>
      <c r="Z63" s="5"/>
      <c r="AA63" s="5"/>
    </row>
    <row r="64" spans="1:27" x14ac:dyDescent="0.2">
      <c r="J64" s="320"/>
      <c r="K64" s="5"/>
      <c r="L64" s="5"/>
      <c r="M64" s="5"/>
      <c r="N64" s="5"/>
      <c r="O64" s="5"/>
      <c r="P64" s="5"/>
      <c r="Q64" s="5"/>
      <c r="R64" s="5"/>
      <c r="S64" s="5"/>
      <c r="T64" s="5"/>
      <c r="U64" s="5"/>
      <c r="V64" s="5"/>
      <c r="W64" s="5"/>
      <c r="X64" s="5"/>
      <c r="Y64" s="5"/>
      <c r="Z64" s="5"/>
      <c r="AA64" s="5"/>
    </row>
  </sheetData>
  <sheetProtection selectLockedCells="1" selectUnlockedCells="1"/>
  <dataConsolidate function="min">
    <dataRefs count="1">
      <dataRef ref="H37:H43" sheet="ALLOC" r:id="rId1"/>
    </dataRefs>
  </dataConsolidate>
  <mergeCells count="9">
    <mergeCell ref="E38:F38"/>
    <mergeCell ref="C40:G43"/>
    <mergeCell ref="B44:G46"/>
    <mergeCell ref="B3:C3"/>
    <mergeCell ref="B10:G11"/>
    <mergeCell ref="B12:G13"/>
    <mergeCell ref="B15:G17"/>
    <mergeCell ref="E36:F36"/>
    <mergeCell ref="E37:F37"/>
  </mergeCells>
  <printOptions horizontalCentered="1" verticalCentered="1"/>
  <pageMargins left="1" right="0.5" top="1" bottom="0.75" header="0.3" footer="0.3"/>
  <pageSetup paperSize="9" scale="94" orientation="portrait" r:id="rId2"/>
  <headerFooter>
    <oddHeader>&amp;L&amp;G&amp;R&amp;G</oddHeader>
  </headerFooter>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8BA06"/>
    <pageSetUpPr fitToPage="1"/>
  </sheetPr>
  <dimension ref="A1:J36"/>
  <sheetViews>
    <sheetView view="pageBreakPreview" topLeftCell="A25" zoomScaleSheetLayoutView="100" workbookViewId="0">
      <selection activeCell="B21" sqref="B21:J26"/>
    </sheetView>
  </sheetViews>
  <sheetFormatPr defaultRowHeight="15" x14ac:dyDescent="0.25"/>
  <cols>
    <col min="1" max="1" width="12.44140625" style="40" customWidth="1"/>
    <col min="2" max="2" width="7.5546875" style="41" customWidth="1"/>
    <col min="3" max="3" width="7.44140625" style="41" customWidth="1"/>
    <col min="4" max="4" width="8.88671875" style="41"/>
    <col min="5" max="5" width="8.33203125" style="41" customWidth="1"/>
    <col min="6" max="6" width="8.21875" style="41" customWidth="1"/>
    <col min="7" max="7" width="7.5546875" style="41" customWidth="1"/>
    <col min="8" max="8" width="8.21875" style="41" customWidth="1"/>
    <col min="9" max="9" width="8.88671875" style="41"/>
    <col min="10" max="10" width="8.6640625" style="41" customWidth="1"/>
    <col min="11" max="11" width="0.44140625" style="41" customWidth="1"/>
    <col min="12" max="16384" width="8.88671875" style="41"/>
  </cols>
  <sheetData>
    <row r="1" spans="1:10" x14ac:dyDescent="0.25">
      <c r="J1" s="41" t="s">
        <v>0</v>
      </c>
    </row>
    <row r="2" spans="1:10" x14ac:dyDescent="0.25">
      <c r="B2" s="41" t="s">
        <v>119</v>
      </c>
    </row>
    <row r="3" spans="1:10" ht="15.75" x14ac:dyDescent="0.25">
      <c r="A3" s="41"/>
      <c r="B3" s="42" t="s">
        <v>120</v>
      </c>
      <c r="C3" s="389">
        <f ca="1">NOW()-30</f>
        <v>44960.563944675923</v>
      </c>
      <c r="D3" s="389"/>
      <c r="E3" s="389"/>
      <c r="F3" s="389"/>
    </row>
    <row r="4" spans="1:10" x14ac:dyDescent="0.25">
      <c r="B4" s="43"/>
    </row>
    <row r="5" spans="1:10" x14ac:dyDescent="0.25">
      <c r="B5" s="44" t="str">
        <f>'Doc List'!N3</f>
        <v>Md. Abdur Rouf, FCA (Enrollment no 918)</v>
      </c>
    </row>
    <row r="6" spans="1:10" x14ac:dyDescent="0.25">
      <c r="B6" s="43" t="str">
        <f>'Doc List'!N4</f>
        <v>Partner</v>
      </c>
    </row>
    <row r="7" spans="1:10" x14ac:dyDescent="0.25">
      <c r="B7" s="44" t="str">
        <f>'Doc List'!N5</f>
        <v>Mak &amp; Co.</v>
      </c>
    </row>
    <row r="8" spans="1:10" x14ac:dyDescent="0.25">
      <c r="B8" s="43" t="str">
        <f>'Doc List'!N6</f>
        <v>Chartered Accountants</v>
      </c>
    </row>
    <row r="9" spans="1:10" x14ac:dyDescent="0.25">
      <c r="B9" s="43" t="str">
        <f>'Doc List'!N7</f>
        <v>BSEC Bhaban (Level 11), 100 Kazi nazrul Islam Avenue</v>
      </c>
    </row>
    <row r="10" spans="1:10" x14ac:dyDescent="0.25">
      <c r="B10" s="43" t="str">
        <f>'Doc List'!N10</f>
        <v>Karwan Bazar, Dhaka-1205</v>
      </c>
    </row>
    <row r="11" spans="1:10" x14ac:dyDescent="0.25">
      <c r="B11" s="43" t="str">
        <f>'Doc List'!N11</f>
        <v>Bangladesh</v>
      </c>
    </row>
    <row r="12" spans="1:10" x14ac:dyDescent="0.25">
      <c r="B12" s="45" t="str">
        <f>'Doc List'!N12</f>
        <v>rouf106rrh@gmail.com</v>
      </c>
    </row>
    <row r="13" spans="1:10" x14ac:dyDescent="0.25">
      <c r="B13" s="45" t="str">
        <f>'Doc List'!N13</f>
        <v>rouf@maknco.net</v>
      </c>
    </row>
    <row r="15" spans="1:10" x14ac:dyDescent="0.25">
      <c r="B15" s="43"/>
    </row>
    <row r="16" spans="1:10" ht="15.75" x14ac:dyDescent="0.25">
      <c r="B16" s="42" t="s">
        <v>121</v>
      </c>
    </row>
    <row r="17" spans="1:10" ht="15.75" x14ac:dyDescent="0.25">
      <c r="B17" s="390" t="s">
        <v>122</v>
      </c>
      <c r="C17" s="390"/>
      <c r="D17" s="390"/>
      <c r="E17" s="390"/>
      <c r="F17" s="390"/>
      <c r="G17" s="390"/>
      <c r="H17" s="390"/>
      <c r="I17" s="390"/>
      <c r="J17" s="390"/>
    </row>
    <row r="18" spans="1:10" x14ac:dyDescent="0.25">
      <c r="B18" s="391" t="str">
        <f>'Doc List'!$D$5</f>
        <v>ELECTRO MECH AUTOMATION &amp; ENGINEERING LTD.</v>
      </c>
      <c r="C18" s="391"/>
      <c r="D18" s="391"/>
      <c r="E18" s="391"/>
      <c r="F18" s="391"/>
      <c r="G18" s="391"/>
      <c r="H18" s="391"/>
      <c r="I18" s="391"/>
      <c r="J18" s="391"/>
    </row>
    <row r="19" spans="1:10" ht="15.75" x14ac:dyDescent="0.25">
      <c r="B19" s="392" t="str">
        <f>'Doc List'!$C$6&amp;" "&amp;'Doc List'!$E$6</f>
        <v xml:space="preserve"> for the year ended  30 June 2022</v>
      </c>
      <c r="C19" s="392"/>
      <c r="D19" s="392"/>
      <c r="E19" s="392"/>
      <c r="F19" s="392"/>
      <c r="G19" s="392"/>
      <c r="H19" s="392"/>
      <c r="I19" s="392"/>
      <c r="J19" s="392"/>
    </row>
    <row r="20" spans="1:10" x14ac:dyDescent="0.25">
      <c r="B20" s="46"/>
    </row>
    <row r="21" spans="1:10" x14ac:dyDescent="0.25">
      <c r="A21" s="40" t="s">
        <v>123</v>
      </c>
      <c r="B21" s="393" t="str">
        <f>"We are pleased to inform you that, "&amp;'Doc List'!$N$5&amp;", "&amp;'Doc List'!$N$6&amp;", represented by you (Mr. "&amp;'Doc List'!$N$3&amp;"), has been appointed as the statutoty auditor of "&amp;'Doc List'!$D$5&amp;'Doc List'!$C$6&amp;" "&amp;'Doc List'!$E$6&amp;" and quoting our audit fee of BDT "&amp;'Doc List'!$J$19&amp;" "&amp;'Doc List'!$L$19&amp;" based upon the decision of the "&amp;"EXTRA-ORDINARY GENERAL MEETING/ANNUAL GENERAL MEETING of the company."</f>
        <v>We are pleased to inform you that, Mak &amp; Co., Chartered Accountants, represented by you (Mr. Md. Abdur Rouf, FCA (Enrollment no 918)), has been appointed as the statutoty auditor of ELECTRO MECH AUTOMATION &amp; ENGINEERING LTD. for the year ended  30 June 2022 and quoting our audit fee of BDT 30000 (fee only) plus applicable VAT (i.e. 15%) and non-adjustable tax (10%) thereon based upon the decision of the EXTRA-ORDINARY GENERAL MEETING/ANNUAL GENERAL MEETING of the company.</v>
      </c>
      <c r="C21" s="393"/>
      <c r="D21" s="393"/>
      <c r="E21" s="393"/>
      <c r="F21" s="393"/>
      <c r="G21" s="393"/>
      <c r="H21" s="393"/>
      <c r="I21" s="393"/>
      <c r="J21" s="393"/>
    </row>
    <row r="22" spans="1:10" ht="15.75" customHeight="1" x14ac:dyDescent="0.25">
      <c r="B22" s="393"/>
      <c r="C22" s="393"/>
      <c r="D22" s="393"/>
      <c r="E22" s="393"/>
      <c r="F22" s="393"/>
      <c r="G22" s="393"/>
      <c r="H22" s="393"/>
      <c r="I22" s="393"/>
      <c r="J22" s="393"/>
    </row>
    <row r="23" spans="1:10" ht="15.75" customHeight="1" x14ac:dyDescent="0.25">
      <c r="B23" s="393"/>
      <c r="C23" s="393"/>
      <c r="D23" s="393"/>
      <c r="E23" s="393"/>
      <c r="F23" s="393"/>
      <c r="G23" s="393"/>
      <c r="H23" s="393"/>
      <c r="I23" s="393"/>
      <c r="J23" s="393"/>
    </row>
    <row r="24" spans="1:10" ht="15.75" customHeight="1" x14ac:dyDescent="0.25">
      <c r="B24" s="393"/>
      <c r="C24" s="393"/>
      <c r="D24" s="393"/>
      <c r="E24" s="393"/>
      <c r="F24" s="393"/>
      <c r="G24" s="393"/>
      <c r="H24" s="393"/>
      <c r="I24" s="393"/>
      <c r="J24" s="393"/>
    </row>
    <row r="25" spans="1:10" ht="15.75" customHeight="1" x14ac:dyDescent="0.25">
      <c r="B25" s="393"/>
      <c r="C25" s="393"/>
      <c r="D25" s="393"/>
      <c r="E25" s="393"/>
      <c r="F25" s="393"/>
      <c r="G25" s="393"/>
      <c r="H25" s="393"/>
      <c r="I25" s="393"/>
      <c r="J25" s="393"/>
    </row>
    <row r="26" spans="1:10" ht="15.75" customHeight="1" x14ac:dyDescent="0.25">
      <c r="B26" s="393"/>
      <c r="C26" s="393"/>
      <c r="D26" s="393"/>
      <c r="E26" s="393"/>
      <c r="F26" s="393"/>
      <c r="G26" s="393"/>
      <c r="H26" s="393"/>
      <c r="I26" s="393"/>
      <c r="J26" s="393"/>
    </row>
    <row r="27" spans="1:10" x14ac:dyDescent="0.25">
      <c r="B27" s="43" t="s">
        <v>124</v>
      </c>
    </row>
    <row r="28" spans="1:10" x14ac:dyDescent="0.25">
      <c r="B28" s="43"/>
    </row>
    <row r="29" spans="1:10" ht="15.75" x14ac:dyDescent="0.25">
      <c r="B29" s="42" t="s">
        <v>125</v>
      </c>
    </row>
    <row r="30" spans="1:10" x14ac:dyDescent="0.25">
      <c r="B30" s="43"/>
    </row>
    <row r="31" spans="1:10" ht="15.75" x14ac:dyDescent="0.25">
      <c r="B31" s="42" t="s">
        <v>126</v>
      </c>
    </row>
    <row r="32" spans="1:10" x14ac:dyDescent="0.25">
      <c r="B32" s="43"/>
    </row>
    <row r="33" spans="2:2" x14ac:dyDescent="0.25">
      <c r="B33" s="43"/>
    </row>
    <row r="34" spans="2:2" x14ac:dyDescent="0.25">
      <c r="B34" s="43"/>
    </row>
    <row r="35" spans="2:2" x14ac:dyDescent="0.25">
      <c r="B35" s="43"/>
    </row>
    <row r="36" spans="2:2" ht="15.75" x14ac:dyDescent="0.25">
      <c r="B36" s="42" t="s">
        <v>127</v>
      </c>
    </row>
  </sheetData>
  <mergeCells count="5">
    <mergeCell ref="C3:F3"/>
    <mergeCell ref="B17:J17"/>
    <mergeCell ref="B18:J18"/>
    <mergeCell ref="B19:J19"/>
    <mergeCell ref="B21:J26"/>
  </mergeCells>
  <pageMargins left="1" right="0.5" top="2" bottom="1"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8BA06"/>
    <pageSetUpPr fitToPage="1"/>
  </sheetPr>
  <dimension ref="A1:O259"/>
  <sheetViews>
    <sheetView showGridLines="0" view="pageBreakPreview" topLeftCell="A58" zoomScale="115" zoomScaleSheetLayoutView="115" workbookViewId="0">
      <selection activeCell="O12" sqref="O12"/>
    </sheetView>
  </sheetViews>
  <sheetFormatPr defaultColWidth="6.88671875" defaultRowHeight="12.75" x14ac:dyDescent="0.2"/>
  <cols>
    <col min="1" max="1" width="11.5546875" style="47" customWidth="1"/>
    <col min="2" max="2" width="3.33203125" style="47" customWidth="1"/>
    <col min="3" max="3" width="0.88671875" style="47" customWidth="1"/>
    <col min="4" max="4" width="4.88671875" style="47" customWidth="1"/>
    <col min="5" max="5" width="25.88671875" style="47" customWidth="1"/>
    <col min="6" max="6" width="5.88671875" style="47" customWidth="1"/>
    <col min="7" max="7" width="8" style="47" customWidth="1"/>
    <col min="8" max="8" width="5.44140625" style="47" customWidth="1"/>
    <col min="9" max="9" width="5.5546875" style="47" customWidth="1"/>
    <col min="10" max="10" width="7.109375" style="47" customWidth="1"/>
    <col min="11" max="11" width="4.44140625" style="47" customWidth="1"/>
    <col min="12" max="12" width="9.44140625" style="47" customWidth="1"/>
    <col min="13" max="13" width="0.33203125" style="47" customWidth="1"/>
    <col min="14" max="16384" width="6.88671875" style="47"/>
  </cols>
  <sheetData>
    <row r="1" spans="1:15" x14ac:dyDescent="0.2">
      <c r="L1" s="47" t="s">
        <v>0</v>
      </c>
    </row>
    <row r="2" spans="1:15" s="93" customFormat="1" x14ac:dyDescent="0.2">
      <c r="A2" s="92"/>
      <c r="B2" s="93" t="s">
        <v>128</v>
      </c>
    </row>
    <row r="3" spans="1:15" x14ac:dyDescent="0.2">
      <c r="B3" s="48" t="s">
        <v>129</v>
      </c>
      <c r="C3" s="48"/>
      <c r="E3" s="49">
        <f ca="1">Appoin_Letter!$C$3+1</f>
        <v>44961.563944675923</v>
      </c>
      <c r="F3" s="50"/>
    </row>
    <row r="5" spans="1:15" ht="12.75" customHeight="1" x14ac:dyDescent="0.2">
      <c r="B5" s="394" t="s">
        <v>130</v>
      </c>
      <c r="C5" s="394"/>
      <c r="D5" s="394"/>
      <c r="E5" s="394"/>
      <c r="F5" s="51"/>
      <c r="H5" s="51"/>
      <c r="I5" s="51"/>
      <c r="J5" s="51"/>
      <c r="K5" s="51"/>
      <c r="L5" s="51"/>
    </row>
    <row r="6" spans="1:15" x14ac:dyDescent="0.2">
      <c r="A6" s="47" t="s">
        <v>123</v>
      </c>
      <c r="B6" s="399" t="str">
        <f>'Doc List'!$D$5</f>
        <v>ELECTRO MECH AUTOMATION &amp; ENGINEERING LTD.</v>
      </c>
      <c r="C6" s="399"/>
      <c r="D6" s="399"/>
      <c r="E6" s="399"/>
      <c r="F6" s="399"/>
      <c r="H6" s="48"/>
    </row>
    <row r="7" spans="1:15" ht="12.75" customHeight="1" x14ac:dyDescent="0.2">
      <c r="A7" s="47" t="s">
        <v>123</v>
      </c>
      <c r="B7" s="395" t="str">
        <f>'Doc List'!$D$7</f>
        <v>23/D/1, Box Culvert Road, Free School Street, Panthapath, Dhaka-1205, Bangladesh.</v>
      </c>
      <c r="C7" s="395"/>
      <c r="D7" s="395"/>
      <c r="E7" s="395"/>
      <c r="F7" s="395"/>
      <c r="H7" s="52"/>
      <c r="O7" s="47" t="s">
        <v>233</v>
      </c>
    </row>
    <row r="8" spans="1:15" x14ac:dyDescent="0.2">
      <c r="B8" s="395"/>
      <c r="C8" s="395"/>
      <c r="D8" s="395"/>
      <c r="E8" s="395"/>
      <c r="F8" s="395"/>
      <c r="H8" s="52"/>
    </row>
    <row r="9" spans="1:15" x14ac:dyDescent="0.2">
      <c r="B9" s="395"/>
      <c r="C9" s="395"/>
      <c r="D9" s="395"/>
      <c r="E9" s="395"/>
      <c r="F9" s="395"/>
    </row>
    <row r="10" spans="1:15" ht="12.75" customHeight="1" x14ac:dyDescent="0.2">
      <c r="A10" s="47" t="s">
        <v>123</v>
      </c>
      <c r="D10" s="396" t="str">
        <f>"Audit engagement on the Statutory financial statements [ ISA 210 para 6(a)] of
 "&amp;'Doc List'!$D$5&amp;'Doc List'!$C$6&amp;" "&amp;'Doc List'!$E$6&amp;"."</f>
        <v>Audit engagement on the Statutory financial statements [ ISA 210 para 6(a)] of
 ELECTRO MECH AUTOMATION &amp; ENGINEERING LTD. for the year ended  30 June 2022.</v>
      </c>
      <c r="E10" s="396"/>
      <c r="F10" s="396"/>
      <c r="G10" s="396"/>
      <c r="H10" s="396"/>
      <c r="I10" s="396"/>
      <c r="J10" s="396"/>
      <c r="K10" s="396"/>
      <c r="L10" s="396"/>
    </row>
    <row r="11" spans="1:15" ht="12.75" customHeight="1" x14ac:dyDescent="0.2">
      <c r="D11" s="396"/>
      <c r="E11" s="396"/>
      <c r="F11" s="396"/>
      <c r="G11" s="396"/>
      <c r="H11" s="396"/>
      <c r="I11" s="396"/>
      <c r="J11" s="396"/>
      <c r="K11" s="396"/>
      <c r="L11" s="396"/>
    </row>
    <row r="12" spans="1:15" x14ac:dyDescent="0.2">
      <c r="D12" s="396"/>
      <c r="E12" s="396"/>
      <c r="F12" s="396"/>
      <c r="G12" s="396"/>
      <c r="H12" s="396"/>
      <c r="I12" s="396"/>
      <c r="J12" s="396"/>
      <c r="K12" s="396"/>
      <c r="L12" s="396"/>
    </row>
    <row r="13" spans="1:15" x14ac:dyDescent="0.2">
      <c r="B13" s="48" t="s">
        <v>36</v>
      </c>
      <c r="C13" s="48"/>
    </row>
    <row r="14" spans="1:15" x14ac:dyDescent="0.2">
      <c r="D14" s="53"/>
    </row>
    <row r="15" spans="1:15" ht="12.75" customHeight="1" x14ac:dyDescent="0.2">
      <c r="A15" s="47" t="s">
        <v>123</v>
      </c>
      <c r="B15" s="397" t="str">
        <f>"We are pleased to set out below our responsibilities and relevant terms and conditons in compliance with the International Standards on Auditing (ISAs) and other applicable laws and regulations as the auditor of "&amp;'Doc List'!$D$5&amp;'Doc List'!$C$6&amp;" "&amp;'Doc List'!$E$6&amp;""&amp;" and our understanding for the purpose of any audit and related services as you require to us are"&amp;":"</f>
        <v>We are pleased to set out below our responsibilities and relevant terms and conditons in compliance with the International Standards on Auditing (ISAs) and other applicable laws and regulations as the auditor of ELECTRO MECH AUTOMATION &amp; ENGINEERING LTD. for the year ended  30 June 2022 and our understanding for the purpose of any audit and related services as you require to us are:</v>
      </c>
      <c r="C15" s="397"/>
      <c r="D15" s="397"/>
      <c r="E15" s="397"/>
      <c r="F15" s="397"/>
      <c r="G15" s="397"/>
      <c r="H15" s="397"/>
      <c r="I15" s="397"/>
      <c r="J15" s="397"/>
      <c r="K15" s="397"/>
      <c r="L15" s="397"/>
    </row>
    <row r="16" spans="1:15" ht="12.75" customHeight="1" x14ac:dyDescent="0.2">
      <c r="B16" s="397"/>
      <c r="C16" s="397"/>
      <c r="D16" s="397"/>
      <c r="E16" s="397"/>
      <c r="F16" s="397"/>
      <c r="G16" s="397"/>
      <c r="H16" s="397"/>
      <c r="I16" s="397"/>
      <c r="J16" s="397"/>
      <c r="K16" s="397"/>
      <c r="L16" s="397"/>
    </row>
    <row r="17" spans="1:12" x14ac:dyDescent="0.2">
      <c r="B17" s="397"/>
      <c r="C17" s="397"/>
      <c r="D17" s="397"/>
      <c r="E17" s="397"/>
      <c r="F17" s="397"/>
      <c r="G17" s="397"/>
      <c r="H17" s="397"/>
      <c r="I17" s="397"/>
      <c r="J17" s="397"/>
      <c r="K17" s="397"/>
      <c r="L17" s="397"/>
    </row>
    <row r="18" spans="1:12" x14ac:dyDescent="0.2">
      <c r="B18" s="397"/>
      <c r="C18" s="397"/>
      <c r="D18" s="397"/>
      <c r="E18" s="397"/>
      <c r="F18" s="397"/>
      <c r="G18" s="397"/>
      <c r="H18" s="397"/>
      <c r="I18" s="397"/>
      <c r="J18" s="397"/>
      <c r="K18" s="397"/>
      <c r="L18" s="397"/>
    </row>
    <row r="19" spans="1:12" ht="12.75" customHeight="1" x14ac:dyDescent="0.2">
      <c r="B19" s="54">
        <v>1</v>
      </c>
      <c r="C19" s="54" t="s">
        <v>131</v>
      </c>
      <c r="D19" s="398" t="s">
        <v>132</v>
      </c>
      <c r="E19" s="398"/>
      <c r="F19" s="398"/>
      <c r="G19" s="398"/>
      <c r="H19" s="398"/>
      <c r="I19" s="398"/>
      <c r="J19" s="398"/>
      <c r="K19" s="398"/>
      <c r="L19" s="398"/>
    </row>
    <row r="20" spans="1:12" ht="12.75" customHeight="1" x14ac:dyDescent="0.2">
      <c r="A20" s="47" t="s">
        <v>123</v>
      </c>
      <c r="B20" s="54"/>
      <c r="C20" s="54"/>
      <c r="D20" s="397" t="str">
        <f>"You have requested that we audit the financial statements of the company as of and "&amp;'Doc List'!$C$6&amp;" "&amp;'Doc List'!$E$6&amp;":"</f>
        <v>You have requested that we audit the financial statements of the company as of and  for the year ended  30 June 2022:</v>
      </c>
      <c r="E20" s="397"/>
      <c r="F20" s="397"/>
      <c r="G20" s="397"/>
      <c r="H20" s="397"/>
      <c r="I20" s="397"/>
      <c r="J20" s="397"/>
      <c r="K20" s="397"/>
      <c r="L20" s="397"/>
    </row>
    <row r="21" spans="1:12" x14ac:dyDescent="0.2">
      <c r="B21" s="54"/>
      <c r="C21" s="54"/>
      <c r="D21" s="397"/>
      <c r="E21" s="397"/>
      <c r="F21" s="397"/>
      <c r="G21" s="397"/>
      <c r="H21" s="397"/>
      <c r="I21" s="397"/>
      <c r="J21" s="397"/>
      <c r="K21" s="397"/>
      <c r="L21" s="397"/>
    </row>
    <row r="22" spans="1:12" x14ac:dyDescent="0.2">
      <c r="B22" s="54"/>
      <c r="C22" s="54"/>
      <c r="D22" s="55" t="s">
        <v>133</v>
      </c>
      <c r="E22" s="56"/>
      <c r="F22" s="56"/>
      <c r="G22" s="56"/>
      <c r="H22" s="56"/>
      <c r="I22" s="56"/>
      <c r="J22" s="56"/>
      <c r="K22" s="56"/>
      <c r="L22" s="56"/>
    </row>
    <row r="23" spans="1:12" x14ac:dyDescent="0.2">
      <c r="B23" s="54"/>
      <c r="C23" s="54"/>
      <c r="D23" s="57" t="s">
        <v>238</v>
      </c>
      <c r="E23" s="56"/>
      <c r="F23" s="56"/>
      <c r="G23" s="56"/>
      <c r="H23" s="56"/>
      <c r="I23" s="56"/>
      <c r="J23" s="56"/>
      <c r="K23" s="56"/>
      <c r="L23" s="56"/>
    </row>
    <row r="24" spans="1:12" x14ac:dyDescent="0.2">
      <c r="B24" s="54"/>
      <c r="C24" s="54"/>
      <c r="D24" s="57" t="s">
        <v>239</v>
      </c>
      <c r="E24" s="56"/>
      <c r="F24" s="56"/>
      <c r="G24" s="56"/>
      <c r="H24" s="56"/>
      <c r="I24" s="56"/>
      <c r="J24" s="56"/>
      <c r="K24" s="56"/>
      <c r="L24" s="56"/>
    </row>
    <row r="25" spans="1:12" x14ac:dyDescent="0.2">
      <c r="B25" s="54"/>
      <c r="C25" s="54"/>
      <c r="D25" s="57" t="s">
        <v>134</v>
      </c>
      <c r="E25" s="56"/>
      <c r="F25" s="56"/>
      <c r="G25" s="56"/>
      <c r="H25" s="56"/>
      <c r="I25" s="56"/>
      <c r="J25" s="56"/>
      <c r="K25" s="56"/>
      <c r="L25" s="56"/>
    </row>
    <row r="26" spans="1:12" x14ac:dyDescent="0.2">
      <c r="B26" s="54"/>
      <c r="C26" s="54"/>
      <c r="D26" s="57" t="s">
        <v>135</v>
      </c>
      <c r="E26" s="56"/>
      <c r="F26" s="56"/>
      <c r="G26" s="56"/>
      <c r="H26" s="56"/>
      <c r="I26" s="56"/>
      <c r="J26" s="56"/>
      <c r="K26" s="56"/>
      <c r="L26" s="56"/>
    </row>
    <row r="27" spans="1:12" x14ac:dyDescent="0.2">
      <c r="B27" s="54"/>
      <c r="C27" s="54"/>
      <c r="D27" s="57" t="s">
        <v>136</v>
      </c>
      <c r="E27" s="56"/>
      <c r="F27" s="56"/>
      <c r="G27" s="56"/>
      <c r="H27" s="56"/>
      <c r="I27" s="56"/>
      <c r="J27" s="56"/>
      <c r="K27" s="56"/>
      <c r="L27" s="56"/>
    </row>
    <row r="28" spans="1:12" x14ac:dyDescent="0.2">
      <c r="B28" s="54"/>
      <c r="C28" s="54"/>
      <c r="D28" s="56"/>
      <c r="E28" s="56"/>
      <c r="F28" s="56"/>
      <c r="G28" s="56"/>
      <c r="H28" s="56"/>
      <c r="I28" s="56"/>
      <c r="J28" s="56"/>
      <c r="K28" s="56"/>
      <c r="L28" s="56"/>
    </row>
    <row r="29" spans="1:12" x14ac:dyDescent="0.2">
      <c r="B29" s="54"/>
      <c r="C29" s="54"/>
      <c r="D29" s="397" t="s">
        <v>137</v>
      </c>
      <c r="E29" s="397"/>
      <c r="F29" s="397"/>
      <c r="G29" s="397"/>
      <c r="H29" s="397"/>
      <c r="I29" s="397"/>
      <c r="J29" s="397"/>
      <c r="K29" s="397"/>
      <c r="L29" s="397"/>
    </row>
    <row r="30" spans="1:12" x14ac:dyDescent="0.2">
      <c r="B30" s="54"/>
      <c r="C30" s="54"/>
      <c r="D30" s="397"/>
      <c r="E30" s="397"/>
      <c r="F30" s="397"/>
      <c r="G30" s="397"/>
      <c r="H30" s="397"/>
      <c r="I30" s="397"/>
      <c r="J30" s="397"/>
      <c r="K30" s="397"/>
      <c r="L30" s="397"/>
    </row>
    <row r="31" spans="1:12" x14ac:dyDescent="0.2">
      <c r="B31" s="54"/>
      <c r="C31" s="54"/>
      <c r="D31" s="397"/>
      <c r="E31" s="397"/>
      <c r="F31" s="397"/>
      <c r="G31" s="397"/>
      <c r="H31" s="397"/>
      <c r="I31" s="397"/>
      <c r="J31" s="397"/>
      <c r="K31" s="397"/>
      <c r="L31" s="397"/>
    </row>
    <row r="32" spans="1:12" x14ac:dyDescent="0.2">
      <c r="B32" s="54">
        <f>B19+1</f>
        <v>2</v>
      </c>
      <c r="C32" s="54" t="str">
        <f>$C$19</f>
        <v>.</v>
      </c>
      <c r="D32" s="58" t="s">
        <v>138</v>
      </c>
    </row>
    <row r="33" spans="2:12" ht="12.75" customHeight="1" x14ac:dyDescent="0.2">
      <c r="B33" s="54"/>
      <c r="C33" s="54"/>
      <c r="D33" s="397" t="s">
        <v>245</v>
      </c>
      <c r="E33" s="397"/>
      <c r="F33" s="397"/>
      <c r="G33" s="397"/>
      <c r="H33" s="397"/>
      <c r="I33" s="397"/>
      <c r="J33" s="397"/>
      <c r="K33" s="397"/>
      <c r="L33" s="397"/>
    </row>
    <row r="34" spans="2:12" ht="12.75" customHeight="1" x14ac:dyDescent="0.2">
      <c r="B34" s="54"/>
      <c r="C34" s="54"/>
      <c r="D34" s="397"/>
      <c r="E34" s="397"/>
      <c r="F34" s="397"/>
      <c r="G34" s="397"/>
      <c r="H34" s="397"/>
      <c r="I34" s="397"/>
      <c r="J34" s="397"/>
      <c r="K34" s="397"/>
      <c r="L34" s="397"/>
    </row>
    <row r="35" spans="2:12" ht="12.75" customHeight="1" x14ac:dyDescent="0.2">
      <c r="B35" s="54"/>
      <c r="C35" s="54"/>
      <c r="D35" s="397"/>
      <c r="E35" s="397"/>
      <c r="F35" s="397"/>
      <c r="G35" s="397"/>
      <c r="H35" s="397"/>
      <c r="I35" s="397"/>
      <c r="J35" s="397"/>
      <c r="K35" s="397"/>
      <c r="L35" s="397"/>
    </row>
    <row r="36" spans="2:12" ht="12.75" customHeight="1" x14ac:dyDescent="0.2">
      <c r="B36" s="54"/>
      <c r="C36" s="54"/>
      <c r="D36" s="397"/>
      <c r="E36" s="397"/>
      <c r="F36" s="397"/>
      <c r="G36" s="397"/>
      <c r="H36" s="397"/>
      <c r="I36" s="397"/>
      <c r="J36" s="397"/>
      <c r="K36" s="397"/>
      <c r="L36" s="397"/>
    </row>
    <row r="37" spans="2:12" ht="12.75" customHeight="1" x14ac:dyDescent="0.2">
      <c r="B37" s="54"/>
      <c r="C37" s="54"/>
      <c r="D37" s="397"/>
      <c r="E37" s="397"/>
      <c r="F37" s="397"/>
      <c r="G37" s="397"/>
      <c r="H37" s="397"/>
      <c r="I37" s="397"/>
      <c r="J37" s="397"/>
      <c r="K37" s="397"/>
      <c r="L37" s="397"/>
    </row>
    <row r="38" spans="2:12" ht="12.75" customHeight="1" x14ac:dyDescent="0.2">
      <c r="B38" s="54"/>
      <c r="C38" s="54"/>
      <c r="D38" s="397"/>
      <c r="E38" s="397"/>
      <c r="F38" s="397"/>
      <c r="G38" s="397"/>
      <c r="H38" s="397"/>
      <c r="I38" s="397"/>
      <c r="J38" s="397"/>
      <c r="K38" s="397"/>
      <c r="L38" s="397"/>
    </row>
    <row r="39" spans="2:12" ht="12.75" customHeight="1" x14ac:dyDescent="0.2">
      <c r="B39" s="54"/>
      <c r="C39" s="54"/>
      <c r="D39" s="397"/>
      <c r="E39" s="397"/>
      <c r="F39" s="397"/>
      <c r="G39" s="397"/>
      <c r="H39" s="397"/>
      <c r="I39" s="397"/>
      <c r="J39" s="397"/>
      <c r="K39" s="397"/>
      <c r="L39" s="397"/>
    </row>
    <row r="40" spans="2:12" x14ac:dyDescent="0.2">
      <c r="B40" s="54"/>
      <c r="C40" s="54"/>
      <c r="D40" s="397"/>
      <c r="E40" s="397"/>
      <c r="F40" s="397"/>
      <c r="G40" s="397"/>
      <c r="H40" s="397"/>
      <c r="I40" s="397"/>
      <c r="J40" s="397"/>
      <c r="K40" s="397"/>
      <c r="L40" s="397"/>
    </row>
    <row r="41" spans="2:12" ht="12.75" customHeight="1" x14ac:dyDescent="0.2">
      <c r="B41" s="54"/>
      <c r="C41" s="54"/>
      <c r="D41" s="397" t="s">
        <v>246</v>
      </c>
      <c r="E41" s="397"/>
      <c r="F41" s="397"/>
      <c r="G41" s="397"/>
      <c r="H41" s="397"/>
      <c r="I41" s="397"/>
      <c r="J41" s="397"/>
      <c r="K41" s="397"/>
      <c r="L41" s="397"/>
    </row>
    <row r="42" spans="2:12" x14ac:dyDescent="0.2">
      <c r="B42" s="54"/>
      <c r="C42" s="54"/>
      <c r="D42" s="397"/>
      <c r="E42" s="397"/>
      <c r="F42" s="397"/>
      <c r="G42" s="397"/>
      <c r="H42" s="397"/>
      <c r="I42" s="397"/>
      <c r="J42" s="397"/>
      <c r="K42" s="397"/>
      <c r="L42" s="397"/>
    </row>
    <row r="43" spans="2:12" x14ac:dyDescent="0.2">
      <c r="B43" s="54"/>
      <c r="C43" s="54"/>
      <c r="D43" s="397"/>
      <c r="E43" s="397"/>
      <c r="F43" s="397"/>
      <c r="G43" s="397"/>
      <c r="H43" s="397"/>
      <c r="I43" s="397"/>
      <c r="J43" s="397"/>
      <c r="K43" s="397"/>
      <c r="L43" s="397"/>
    </row>
    <row r="44" spans="2:12" x14ac:dyDescent="0.2">
      <c r="B44" s="54"/>
      <c r="C44" s="54"/>
      <c r="D44" s="397"/>
      <c r="E44" s="397"/>
      <c r="F44" s="397"/>
      <c r="G44" s="397"/>
      <c r="H44" s="397"/>
      <c r="I44" s="397"/>
      <c r="J44" s="397"/>
      <c r="K44" s="397"/>
      <c r="L44" s="397"/>
    </row>
    <row r="45" spans="2:12" ht="12.75" customHeight="1" x14ac:dyDescent="0.2">
      <c r="B45" s="54"/>
      <c r="C45" s="54"/>
      <c r="D45" s="397" t="s">
        <v>139</v>
      </c>
      <c r="E45" s="397"/>
      <c r="F45" s="397"/>
      <c r="G45" s="397"/>
      <c r="H45" s="397"/>
      <c r="I45" s="397"/>
      <c r="J45" s="397"/>
      <c r="K45" s="397"/>
      <c r="L45" s="397"/>
    </row>
    <row r="46" spans="2:12" ht="12.75" customHeight="1" x14ac:dyDescent="0.2">
      <c r="B46" s="54"/>
      <c r="C46" s="54"/>
      <c r="D46" s="397"/>
      <c r="E46" s="397"/>
      <c r="F46" s="397"/>
      <c r="G46" s="397"/>
      <c r="H46" s="397"/>
      <c r="I46" s="397"/>
      <c r="J46" s="397"/>
      <c r="K46" s="397"/>
      <c r="L46" s="397"/>
    </row>
    <row r="47" spans="2:12" ht="12.75" customHeight="1" x14ac:dyDescent="0.2">
      <c r="B47" s="54"/>
      <c r="C47" s="54"/>
      <c r="D47" s="397"/>
      <c r="E47" s="397"/>
      <c r="F47" s="397"/>
      <c r="G47" s="397"/>
      <c r="H47" s="397"/>
      <c r="I47" s="397"/>
      <c r="J47" s="397"/>
      <c r="K47" s="397"/>
      <c r="L47" s="397"/>
    </row>
    <row r="48" spans="2:12" ht="12.75" customHeight="1" x14ac:dyDescent="0.2">
      <c r="B48" s="54"/>
      <c r="C48" s="54"/>
      <c r="D48" s="397"/>
      <c r="E48" s="397"/>
      <c r="F48" s="397"/>
      <c r="G48" s="397"/>
      <c r="H48" s="397"/>
      <c r="I48" s="397"/>
      <c r="J48" s="397"/>
      <c r="K48" s="397"/>
      <c r="L48" s="397"/>
    </row>
    <row r="49" spans="2:12" x14ac:dyDescent="0.2">
      <c r="B49" s="54"/>
      <c r="C49" s="54"/>
      <c r="D49" s="397"/>
      <c r="E49" s="397"/>
      <c r="F49" s="397"/>
      <c r="G49" s="397"/>
      <c r="H49" s="397"/>
      <c r="I49" s="397"/>
      <c r="J49" s="397"/>
      <c r="K49" s="397"/>
      <c r="L49" s="397"/>
    </row>
    <row r="50" spans="2:12" ht="12.75" customHeight="1" x14ac:dyDescent="0.2">
      <c r="B50" s="54"/>
      <c r="C50" s="54"/>
      <c r="D50" s="397" t="s">
        <v>140</v>
      </c>
      <c r="E50" s="397"/>
      <c r="F50" s="397"/>
      <c r="G50" s="397"/>
      <c r="H50" s="397"/>
      <c r="I50" s="397"/>
      <c r="J50" s="397"/>
      <c r="K50" s="397"/>
      <c r="L50" s="397"/>
    </row>
    <row r="51" spans="2:12" ht="12.75" customHeight="1" x14ac:dyDescent="0.2">
      <c r="B51" s="54"/>
      <c r="C51" s="54"/>
      <c r="D51" s="397"/>
      <c r="E51" s="397"/>
      <c r="F51" s="397"/>
      <c r="G51" s="397"/>
      <c r="H51" s="397"/>
      <c r="I51" s="397"/>
      <c r="J51" s="397"/>
      <c r="K51" s="397"/>
      <c r="L51" s="397"/>
    </row>
    <row r="52" spans="2:12" ht="12.75" customHeight="1" x14ac:dyDescent="0.2">
      <c r="B52" s="54"/>
      <c r="C52" s="54"/>
      <c r="D52" s="397"/>
      <c r="E52" s="397"/>
      <c r="F52" s="397"/>
      <c r="G52" s="397"/>
      <c r="H52" s="397"/>
      <c r="I52" s="397"/>
      <c r="J52" s="397"/>
      <c r="K52" s="397"/>
      <c r="L52" s="397"/>
    </row>
    <row r="53" spans="2:12" x14ac:dyDescent="0.2">
      <c r="B53" s="54"/>
      <c r="C53" s="54"/>
      <c r="D53" s="397"/>
      <c r="E53" s="397"/>
      <c r="F53" s="397"/>
      <c r="G53" s="397"/>
      <c r="H53" s="397"/>
      <c r="I53" s="397"/>
      <c r="J53" s="397"/>
      <c r="K53" s="397"/>
      <c r="L53" s="397"/>
    </row>
    <row r="54" spans="2:12" x14ac:dyDescent="0.2">
      <c r="B54" s="54"/>
      <c r="C54" s="54"/>
      <c r="D54" s="397"/>
      <c r="E54" s="397"/>
      <c r="F54" s="397"/>
      <c r="G54" s="397"/>
      <c r="H54" s="397"/>
      <c r="I54" s="397"/>
      <c r="J54" s="397"/>
      <c r="K54" s="397"/>
      <c r="L54" s="397"/>
    </row>
    <row r="55" spans="2:12" x14ac:dyDescent="0.2">
      <c r="B55" s="54">
        <f>B32+1</f>
        <v>3</v>
      </c>
      <c r="C55" s="54" t="str">
        <f>$C$19</f>
        <v>.</v>
      </c>
      <c r="D55" s="58" t="s">
        <v>244</v>
      </c>
    </row>
    <row r="56" spans="2:12" ht="12.75" customHeight="1" x14ac:dyDescent="0.2">
      <c r="B56" s="54"/>
      <c r="C56" s="54"/>
      <c r="D56" s="397" t="s">
        <v>141</v>
      </c>
      <c r="E56" s="397"/>
      <c r="F56" s="397"/>
      <c r="G56" s="397"/>
      <c r="H56" s="397"/>
      <c r="I56" s="397"/>
      <c r="J56" s="397"/>
      <c r="K56" s="397"/>
      <c r="L56" s="397"/>
    </row>
    <row r="57" spans="2:12" x14ac:dyDescent="0.2">
      <c r="B57" s="54"/>
      <c r="C57" s="54"/>
      <c r="D57" s="397"/>
      <c r="E57" s="397"/>
      <c r="F57" s="397"/>
      <c r="G57" s="397"/>
      <c r="H57" s="397"/>
      <c r="I57" s="397"/>
      <c r="J57" s="397"/>
      <c r="K57" s="397"/>
      <c r="L57" s="397"/>
    </row>
    <row r="58" spans="2:12" x14ac:dyDescent="0.2">
      <c r="B58" s="54"/>
      <c r="C58" s="54"/>
      <c r="D58" s="397"/>
      <c r="E58" s="397"/>
      <c r="F58" s="397"/>
      <c r="G58" s="397"/>
      <c r="H58" s="397"/>
      <c r="I58" s="397"/>
      <c r="J58" s="397"/>
      <c r="K58" s="397"/>
      <c r="L58" s="397"/>
    </row>
    <row r="59" spans="2:12" x14ac:dyDescent="0.2">
      <c r="B59" s="54"/>
      <c r="C59" s="54"/>
      <c r="D59" s="91" t="s">
        <v>142</v>
      </c>
      <c r="E59" s="397" t="s">
        <v>143</v>
      </c>
      <c r="F59" s="397"/>
      <c r="G59" s="397"/>
      <c r="H59" s="397"/>
      <c r="I59" s="397"/>
      <c r="J59" s="397"/>
      <c r="K59" s="397"/>
      <c r="L59" s="397"/>
    </row>
    <row r="60" spans="2:12" x14ac:dyDescent="0.2">
      <c r="B60" s="54"/>
      <c r="C60" s="54"/>
      <c r="D60" s="91"/>
      <c r="E60" s="397"/>
      <c r="F60" s="397"/>
      <c r="G60" s="397"/>
      <c r="H60" s="397"/>
      <c r="I60" s="397"/>
      <c r="J60" s="397"/>
      <c r="K60" s="397"/>
      <c r="L60" s="397"/>
    </row>
    <row r="61" spans="2:12" x14ac:dyDescent="0.2">
      <c r="B61" s="54"/>
      <c r="C61" s="54"/>
      <c r="D61" s="59"/>
      <c r="E61" s="397"/>
      <c r="F61" s="397"/>
      <c r="G61" s="397"/>
      <c r="H61" s="397"/>
      <c r="I61" s="397"/>
      <c r="J61" s="397"/>
      <c r="K61" s="397"/>
      <c r="L61" s="397"/>
    </row>
    <row r="62" spans="2:12" ht="12.75" customHeight="1" x14ac:dyDescent="0.2">
      <c r="B62" s="54"/>
      <c r="C62" s="54"/>
      <c r="D62" s="59" t="s">
        <v>144</v>
      </c>
      <c r="E62" s="397" t="s">
        <v>145</v>
      </c>
      <c r="F62" s="397"/>
      <c r="G62" s="397"/>
      <c r="H62" s="397"/>
      <c r="I62" s="397"/>
      <c r="J62" s="397"/>
      <c r="K62" s="397"/>
      <c r="L62" s="397"/>
    </row>
    <row r="63" spans="2:12" ht="12.75" customHeight="1" x14ac:dyDescent="0.2">
      <c r="B63" s="54"/>
      <c r="C63" s="54"/>
      <c r="D63" s="60"/>
      <c r="E63" s="397"/>
      <c r="F63" s="397"/>
      <c r="G63" s="397"/>
      <c r="H63" s="397"/>
      <c r="I63" s="397"/>
      <c r="J63" s="397"/>
      <c r="K63" s="397"/>
      <c r="L63" s="397"/>
    </row>
    <row r="64" spans="2:12" ht="12.75" customHeight="1" x14ac:dyDescent="0.2">
      <c r="B64" s="54"/>
      <c r="C64" s="54"/>
      <c r="D64" s="59" t="s">
        <v>146</v>
      </c>
      <c r="E64" s="397" t="s">
        <v>147</v>
      </c>
      <c r="F64" s="397"/>
      <c r="G64" s="397"/>
      <c r="H64" s="397"/>
      <c r="I64" s="397"/>
      <c r="J64" s="397"/>
      <c r="K64" s="397"/>
      <c r="L64" s="397"/>
    </row>
    <row r="65" spans="2:12" ht="12.75" customHeight="1" x14ac:dyDescent="0.2">
      <c r="B65" s="54"/>
      <c r="C65" s="54"/>
      <c r="D65" s="59"/>
      <c r="E65" s="397"/>
      <c r="F65" s="397"/>
      <c r="G65" s="397"/>
      <c r="H65" s="397"/>
      <c r="I65" s="397"/>
      <c r="J65" s="397"/>
      <c r="K65" s="397"/>
      <c r="L65" s="397"/>
    </row>
    <row r="66" spans="2:12" ht="12.75" customHeight="1" x14ac:dyDescent="0.2">
      <c r="B66" s="54"/>
      <c r="C66" s="54"/>
      <c r="D66" s="59"/>
      <c r="E66" s="397"/>
      <c r="F66" s="397"/>
      <c r="G66" s="397"/>
      <c r="H66" s="397"/>
      <c r="I66" s="397"/>
      <c r="J66" s="397"/>
      <c r="K66" s="397"/>
      <c r="L66" s="397"/>
    </row>
    <row r="67" spans="2:12" ht="12.75" customHeight="1" x14ac:dyDescent="0.2">
      <c r="B67" s="54"/>
      <c r="C67" s="54"/>
      <c r="D67" s="59" t="s">
        <v>148</v>
      </c>
      <c r="E67" s="397" t="s">
        <v>149</v>
      </c>
      <c r="F67" s="397"/>
      <c r="G67" s="397"/>
      <c r="H67" s="397"/>
      <c r="I67" s="397"/>
      <c r="J67" s="397"/>
      <c r="K67" s="397"/>
      <c r="L67" s="397"/>
    </row>
    <row r="68" spans="2:12" ht="12.75" customHeight="1" x14ac:dyDescent="0.2">
      <c r="B68" s="54"/>
      <c r="C68" s="54"/>
      <c r="D68" s="60"/>
      <c r="E68" s="397"/>
      <c r="F68" s="397"/>
      <c r="G68" s="397"/>
      <c r="H68" s="397"/>
      <c r="I68" s="397"/>
      <c r="J68" s="397"/>
      <c r="K68" s="397"/>
      <c r="L68" s="397"/>
    </row>
    <row r="69" spans="2:12" ht="12.75" customHeight="1" x14ac:dyDescent="0.2">
      <c r="B69" s="54"/>
      <c r="C69" s="54"/>
      <c r="D69" s="59" t="s">
        <v>150</v>
      </c>
      <c r="E69" s="51" t="s">
        <v>151</v>
      </c>
      <c r="F69" s="51"/>
      <c r="G69" s="51"/>
      <c r="H69" s="51"/>
      <c r="I69" s="51"/>
      <c r="J69" s="51"/>
      <c r="K69" s="51"/>
      <c r="L69" s="51"/>
    </row>
    <row r="70" spans="2:12" ht="12.75" customHeight="1" x14ac:dyDescent="0.2">
      <c r="B70" s="54"/>
      <c r="C70" s="54"/>
      <c r="D70" s="61" t="s">
        <v>152</v>
      </c>
      <c r="E70" s="397" t="s">
        <v>153</v>
      </c>
      <c r="F70" s="397"/>
      <c r="G70" s="397"/>
      <c r="H70" s="397"/>
      <c r="I70" s="397"/>
      <c r="J70" s="397"/>
      <c r="K70" s="397"/>
      <c r="L70" s="397"/>
    </row>
    <row r="71" spans="2:12" ht="12.75" customHeight="1" x14ac:dyDescent="0.2">
      <c r="B71" s="54"/>
      <c r="C71" s="54"/>
      <c r="D71" s="61"/>
      <c r="E71" s="397"/>
      <c r="F71" s="397"/>
      <c r="G71" s="397"/>
      <c r="H71" s="397"/>
      <c r="I71" s="397"/>
      <c r="J71" s="397"/>
      <c r="K71" s="397"/>
      <c r="L71" s="397"/>
    </row>
    <row r="72" spans="2:12" ht="12.75" customHeight="1" x14ac:dyDescent="0.2">
      <c r="B72" s="54"/>
      <c r="C72" s="54"/>
      <c r="D72" s="61"/>
      <c r="E72" s="397"/>
      <c r="F72" s="397"/>
      <c r="G72" s="397"/>
      <c r="H72" s="397"/>
      <c r="I72" s="397"/>
      <c r="J72" s="397"/>
      <c r="K72" s="397"/>
      <c r="L72" s="397"/>
    </row>
    <row r="73" spans="2:12" ht="12.75" customHeight="1" x14ac:dyDescent="0.2">
      <c r="B73" s="54"/>
      <c r="C73" s="54"/>
      <c r="D73" s="61" t="s">
        <v>154</v>
      </c>
      <c r="E73" s="397" t="s">
        <v>155</v>
      </c>
      <c r="F73" s="397"/>
      <c r="G73" s="397"/>
      <c r="H73" s="397"/>
      <c r="I73" s="397"/>
      <c r="J73" s="397"/>
      <c r="K73" s="397"/>
      <c r="L73" s="397"/>
    </row>
    <row r="74" spans="2:12" ht="12.75" customHeight="1" x14ac:dyDescent="0.2">
      <c r="B74" s="54"/>
      <c r="C74" s="54"/>
      <c r="E74" s="397"/>
      <c r="F74" s="397"/>
      <c r="G74" s="397"/>
      <c r="H74" s="397"/>
      <c r="I74" s="397"/>
      <c r="J74" s="397"/>
      <c r="K74" s="397"/>
      <c r="L74" s="397"/>
    </row>
    <row r="75" spans="2:12" ht="12.75" customHeight="1" x14ac:dyDescent="0.2">
      <c r="B75" s="54"/>
      <c r="C75" s="54"/>
      <c r="D75" s="61" t="s">
        <v>156</v>
      </c>
      <c r="E75" s="397" t="s">
        <v>243</v>
      </c>
      <c r="F75" s="397"/>
      <c r="G75" s="397"/>
      <c r="H75" s="397"/>
      <c r="I75" s="397"/>
      <c r="J75" s="397"/>
      <c r="K75" s="397"/>
      <c r="L75" s="397"/>
    </row>
    <row r="76" spans="2:12" ht="12.75" customHeight="1" x14ac:dyDescent="0.2">
      <c r="B76" s="54"/>
      <c r="C76" s="54"/>
      <c r="D76" s="61"/>
      <c r="E76" s="397"/>
      <c r="F76" s="397"/>
      <c r="G76" s="397"/>
      <c r="H76" s="397"/>
      <c r="I76" s="397"/>
      <c r="J76" s="397"/>
      <c r="K76" s="397"/>
      <c r="L76" s="397"/>
    </row>
    <row r="77" spans="2:12" ht="12.75" customHeight="1" x14ac:dyDescent="0.2">
      <c r="B77" s="54"/>
      <c r="C77" s="54"/>
      <c r="D77" s="397" t="s">
        <v>247</v>
      </c>
      <c r="E77" s="397"/>
      <c r="F77" s="397"/>
      <c r="G77" s="397"/>
      <c r="H77" s="397"/>
      <c r="I77" s="397"/>
      <c r="J77" s="397"/>
      <c r="K77" s="397"/>
      <c r="L77" s="397"/>
    </row>
    <row r="78" spans="2:12" ht="12.75" customHeight="1" x14ac:dyDescent="0.2">
      <c r="B78" s="54"/>
      <c r="C78" s="54"/>
      <c r="D78" s="397"/>
      <c r="E78" s="397"/>
      <c r="F78" s="397"/>
      <c r="G78" s="397"/>
      <c r="H78" s="397"/>
      <c r="I78" s="397"/>
      <c r="J78" s="397"/>
      <c r="K78" s="397"/>
      <c r="L78" s="397"/>
    </row>
    <row r="79" spans="2:12" ht="12.75" customHeight="1" x14ac:dyDescent="0.2">
      <c r="B79" s="54"/>
      <c r="C79" s="54"/>
      <c r="D79" s="397"/>
      <c r="E79" s="397"/>
      <c r="F79" s="397"/>
      <c r="G79" s="397"/>
      <c r="H79" s="397"/>
      <c r="I79" s="397"/>
      <c r="J79" s="397"/>
      <c r="K79" s="397"/>
      <c r="L79" s="397"/>
    </row>
    <row r="80" spans="2:12" ht="12.75" customHeight="1" x14ac:dyDescent="0.2">
      <c r="B80" s="54"/>
      <c r="C80" s="54"/>
      <c r="D80" s="397"/>
      <c r="E80" s="397"/>
      <c r="F80" s="397"/>
      <c r="G80" s="397"/>
      <c r="H80" s="397"/>
      <c r="I80" s="397"/>
      <c r="J80" s="397"/>
      <c r="K80" s="397"/>
      <c r="L80" s="397"/>
    </row>
    <row r="81" spans="2:12" ht="12.75" customHeight="1" x14ac:dyDescent="0.2">
      <c r="B81" s="54"/>
      <c r="C81" s="54"/>
      <c r="D81" s="397"/>
      <c r="E81" s="397"/>
      <c r="F81" s="397"/>
      <c r="G81" s="397"/>
      <c r="H81" s="397"/>
      <c r="I81" s="397"/>
      <c r="J81" s="397"/>
      <c r="K81" s="397"/>
      <c r="L81" s="397"/>
    </row>
    <row r="82" spans="2:12" ht="12.75" customHeight="1" x14ac:dyDescent="0.2">
      <c r="B82" s="54"/>
      <c r="C82" s="54"/>
      <c r="D82" s="397" t="s">
        <v>157</v>
      </c>
      <c r="E82" s="397"/>
      <c r="F82" s="397"/>
      <c r="G82" s="397"/>
      <c r="H82" s="397"/>
      <c r="I82" s="397"/>
      <c r="J82" s="397"/>
      <c r="K82" s="397"/>
      <c r="L82" s="397"/>
    </row>
    <row r="83" spans="2:12" ht="12.75" customHeight="1" x14ac:dyDescent="0.2">
      <c r="B83" s="54"/>
      <c r="C83" s="54"/>
      <c r="D83" s="397"/>
      <c r="E83" s="397"/>
      <c r="F83" s="397"/>
      <c r="G83" s="397"/>
      <c r="H83" s="397"/>
      <c r="I83" s="397"/>
      <c r="J83" s="397"/>
      <c r="K83" s="397"/>
      <c r="L83" s="397"/>
    </row>
    <row r="84" spans="2:12" x14ac:dyDescent="0.2">
      <c r="B84" s="54"/>
      <c r="C84" s="54"/>
      <c r="D84" s="397"/>
      <c r="E84" s="397"/>
      <c r="F84" s="397"/>
      <c r="G84" s="397"/>
      <c r="H84" s="397"/>
      <c r="I84" s="397"/>
      <c r="J84" s="397"/>
      <c r="K84" s="397"/>
      <c r="L84" s="397"/>
    </row>
    <row r="85" spans="2:12" x14ac:dyDescent="0.2">
      <c r="B85" s="54"/>
      <c r="C85" s="54"/>
      <c r="D85" s="397" t="str">
        <f>"Upon giving us the appointment as a statutory auditorm of your company you agree to pay our service fees along with applicable government taxes/VAT and charges, if any, as mentioned in para "&amp;$B$129&amp;" and consider the matters of 'Integrity of Client as metioned in ISQC 1."</f>
        <v>Upon giving us the appointment as a statutory auditorm of your company you agree to pay our service fees along with applicable government taxes/VAT and charges, if any, as mentioned in para 7.1 and consider the matters of 'Integrity of Client as metioned in ISQC 1.</v>
      </c>
      <c r="E85" s="397"/>
      <c r="F85" s="397"/>
      <c r="G85" s="397"/>
      <c r="H85" s="397"/>
      <c r="I85" s="397"/>
      <c r="J85" s="397"/>
      <c r="K85" s="397"/>
      <c r="L85" s="397"/>
    </row>
    <row r="86" spans="2:12" x14ac:dyDescent="0.2">
      <c r="B86" s="54"/>
      <c r="C86" s="54"/>
      <c r="D86" s="397"/>
      <c r="E86" s="397"/>
      <c r="F86" s="397"/>
      <c r="G86" s="397"/>
      <c r="H86" s="397"/>
      <c r="I86" s="397"/>
      <c r="J86" s="397"/>
      <c r="K86" s="397"/>
      <c r="L86" s="397"/>
    </row>
    <row r="87" spans="2:12" x14ac:dyDescent="0.2">
      <c r="B87" s="54"/>
      <c r="C87" s="54"/>
      <c r="D87" s="397"/>
      <c r="E87" s="397"/>
      <c r="F87" s="397"/>
      <c r="G87" s="397"/>
      <c r="H87" s="397"/>
      <c r="I87" s="397"/>
      <c r="J87" s="397"/>
      <c r="K87" s="397"/>
      <c r="L87" s="397"/>
    </row>
    <row r="88" spans="2:12" x14ac:dyDescent="0.2">
      <c r="B88" s="54"/>
      <c r="C88" s="54"/>
      <c r="D88" s="397"/>
      <c r="E88" s="397"/>
      <c r="F88" s="397"/>
      <c r="G88" s="397"/>
      <c r="H88" s="397"/>
      <c r="I88" s="397"/>
      <c r="J88" s="397"/>
      <c r="K88" s="397"/>
      <c r="L88" s="397"/>
    </row>
    <row r="89" spans="2:12" x14ac:dyDescent="0.2">
      <c r="B89" s="54">
        <f>B55+1</f>
        <v>4</v>
      </c>
      <c r="C89" s="54" t="str">
        <f>$C$19</f>
        <v>.</v>
      </c>
      <c r="D89" s="58" t="s">
        <v>158</v>
      </c>
    </row>
    <row r="90" spans="2:12" ht="12.75" customHeight="1" x14ac:dyDescent="0.2">
      <c r="B90" s="54"/>
      <c r="C90" s="54"/>
      <c r="D90" s="397" t="s">
        <v>248</v>
      </c>
      <c r="E90" s="397"/>
      <c r="F90" s="397"/>
      <c r="G90" s="397"/>
      <c r="H90" s="397"/>
      <c r="I90" s="397"/>
      <c r="J90" s="397"/>
      <c r="K90" s="397"/>
      <c r="L90" s="397"/>
    </row>
    <row r="91" spans="2:12" ht="12.75" customHeight="1" x14ac:dyDescent="0.2">
      <c r="B91" s="54"/>
      <c r="C91" s="54"/>
      <c r="D91" s="397"/>
      <c r="E91" s="397"/>
      <c r="F91" s="397"/>
      <c r="G91" s="397"/>
      <c r="H91" s="397"/>
      <c r="I91" s="397"/>
      <c r="J91" s="397"/>
      <c r="K91" s="397"/>
      <c r="L91" s="397"/>
    </row>
    <row r="92" spans="2:12" ht="12.75" customHeight="1" x14ac:dyDescent="0.2">
      <c r="B92" s="54"/>
      <c r="C92" s="54"/>
      <c r="D92" s="397"/>
      <c r="E92" s="397"/>
      <c r="F92" s="397"/>
      <c r="G92" s="397"/>
      <c r="H92" s="397"/>
      <c r="I92" s="397"/>
      <c r="J92" s="397"/>
      <c r="K92" s="397"/>
      <c r="L92" s="397"/>
    </row>
    <row r="93" spans="2:12" ht="12.75" customHeight="1" x14ac:dyDescent="0.2">
      <c r="B93" s="54"/>
      <c r="C93" s="54"/>
      <c r="D93" s="397"/>
      <c r="E93" s="397"/>
      <c r="F93" s="397"/>
      <c r="G93" s="397"/>
      <c r="H93" s="397"/>
      <c r="I93" s="397"/>
      <c r="J93" s="397"/>
      <c r="K93" s="397"/>
      <c r="L93" s="397"/>
    </row>
    <row r="94" spans="2:12" x14ac:dyDescent="0.2">
      <c r="B94" s="54"/>
      <c r="C94" s="54"/>
      <c r="D94" s="397"/>
      <c r="E94" s="397"/>
      <c r="F94" s="397"/>
      <c r="G94" s="397"/>
      <c r="H94" s="397"/>
      <c r="I94" s="397"/>
      <c r="J94" s="397"/>
      <c r="K94" s="397"/>
      <c r="L94" s="397"/>
    </row>
    <row r="95" spans="2:12" ht="12.75" customHeight="1" x14ac:dyDescent="0.2">
      <c r="B95" s="54"/>
      <c r="C95" s="54"/>
      <c r="D95" s="94" t="s">
        <v>159</v>
      </c>
      <c r="E95" s="397" t="s">
        <v>160</v>
      </c>
      <c r="F95" s="397"/>
      <c r="G95" s="397"/>
      <c r="H95" s="397"/>
      <c r="I95" s="397"/>
      <c r="J95" s="397"/>
      <c r="K95" s="397"/>
      <c r="L95" s="397"/>
    </row>
    <row r="96" spans="2:12" x14ac:dyDescent="0.2">
      <c r="B96" s="54"/>
      <c r="C96" s="54"/>
      <c r="D96" s="95"/>
      <c r="E96" s="397"/>
      <c r="F96" s="397"/>
      <c r="G96" s="397"/>
      <c r="H96" s="397"/>
      <c r="I96" s="397"/>
      <c r="J96" s="397"/>
      <c r="K96" s="397"/>
      <c r="L96" s="397"/>
    </row>
    <row r="97" spans="2:12" x14ac:dyDescent="0.2">
      <c r="B97" s="54"/>
      <c r="C97" s="54"/>
      <c r="D97" s="95"/>
      <c r="E97" s="397"/>
      <c r="F97" s="397"/>
      <c r="G97" s="397"/>
      <c r="H97" s="397"/>
      <c r="I97" s="397"/>
      <c r="J97" s="397"/>
      <c r="K97" s="397"/>
      <c r="L97" s="397"/>
    </row>
    <row r="98" spans="2:12" ht="12.75" customHeight="1" x14ac:dyDescent="0.2">
      <c r="B98" s="54"/>
      <c r="C98" s="54"/>
      <c r="D98" s="94" t="s">
        <v>144</v>
      </c>
      <c r="E98" s="397" t="s">
        <v>249</v>
      </c>
      <c r="F98" s="397"/>
      <c r="G98" s="397"/>
      <c r="H98" s="397"/>
      <c r="I98" s="397"/>
      <c r="J98" s="397"/>
      <c r="K98" s="397"/>
      <c r="L98" s="397"/>
    </row>
    <row r="99" spans="2:12" x14ac:dyDescent="0.2">
      <c r="B99" s="54"/>
      <c r="C99" s="54"/>
      <c r="D99" s="95"/>
      <c r="E99" s="397"/>
      <c r="F99" s="397"/>
      <c r="G99" s="397"/>
      <c r="H99" s="397"/>
      <c r="I99" s="397"/>
      <c r="J99" s="397"/>
      <c r="K99" s="397"/>
      <c r="L99" s="397"/>
    </row>
    <row r="100" spans="2:12" x14ac:dyDescent="0.2">
      <c r="B100" s="54"/>
      <c r="C100" s="54"/>
      <c r="D100" s="96"/>
      <c r="E100" s="397"/>
      <c r="F100" s="397"/>
      <c r="G100" s="397"/>
      <c r="H100" s="397"/>
      <c r="I100" s="397"/>
      <c r="J100" s="397"/>
      <c r="K100" s="397"/>
      <c r="L100" s="397"/>
    </row>
    <row r="101" spans="2:12" x14ac:dyDescent="0.2">
      <c r="B101" s="54"/>
      <c r="C101" s="54"/>
      <c r="D101" s="94" t="s">
        <v>161</v>
      </c>
      <c r="E101" s="397" t="s">
        <v>250</v>
      </c>
      <c r="F101" s="397"/>
      <c r="G101" s="397"/>
      <c r="H101" s="397"/>
      <c r="I101" s="397"/>
      <c r="J101" s="397"/>
      <c r="K101" s="397"/>
      <c r="L101" s="397"/>
    </row>
    <row r="102" spans="2:12" x14ac:dyDescent="0.2">
      <c r="B102" s="54"/>
      <c r="C102" s="54"/>
      <c r="D102" s="97"/>
      <c r="E102" s="397"/>
      <c r="F102" s="397"/>
      <c r="G102" s="397"/>
      <c r="H102" s="397"/>
      <c r="I102" s="397"/>
      <c r="J102" s="397"/>
      <c r="K102" s="397"/>
      <c r="L102" s="397"/>
    </row>
    <row r="103" spans="2:12" ht="12.75" customHeight="1" x14ac:dyDescent="0.2">
      <c r="B103" s="54"/>
      <c r="C103" s="54"/>
      <c r="D103" s="397" t="s">
        <v>251</v>
      </c>
      <c r="E103" s="397"/>
      <c r="F103" s="397"/>
      <c r="G103" s="397"/>
      <c r="H103" s="397"/>
      <c r="I103" s="397"/>
      <c r="J103" s="397"/>
      <c r="K103" s="397"/>
      <c r="L103" s="397"/>
    </row>
    <row r="104" spans="2:12" x14ac:dyDescent="0.2">
      <c r="B104" s="54"/>
      <c r="C104" s="54"/>
      <c r="D104" s="397"/>
      <c r="E104" s="397"/>
      <c r="F104" s="397"/>
      <c r="G104" s="397"/>
      <c r="H104" s="397"/>
      <c r="I104" s="397"/>
      <c r="J104" s="397"/>
      <c r="K104" s="397"/>
      <c r="L104" s="397"/>
    </row>
    <row r="105" spans="2:12" x14ac:dyDescent="0.2">
      <c r="B105" s="54"/>
      <c r="C105" s="54"/>
      <c r="D105" s="397"/>
      <c r="E105" s="397"/>
      <c r="F105" s="397"/>
      <c r="G105" s="397"/>
      <c r="H105" s="397"/>
      <c r="I105" s="397"/>
      <c r="J105" s="397"/>
      <c r="K105" s="397"/>
      <c r="L105" s="397"/>
    </row>
    <row r="106" spans="2:12" x14ac:dyDescent="0.2">
      <c r="B106" s="54"/>
      <c r="C106" s="54"/>
      <c r="D106" s="397"/>
      <c r="E106" s="397"/>
      <c r="F106" s="397"/>
      <c r="G106" s="397"/>
      <c r="H106" s="397"/>
      <c r="I106" s="397"/>
      <c r="J106" s="397"/>
      <c r="K106" s="397"/>
      <c r="L106" s="397"/>
    </row>
    <row r="107" spans="2:12" x14ac:dyDescent="0.2">
      <c r="B107" s="54"/>
      <c r="C107" s="54"/>
      <c r="D107" s="397"/>
      <c r="E107" s="397"/>
      <c r="F107" s="397"/>
      <c r="G107" s="397"/>
      <c r="H107" s="397"/>
      <c r="I107" s="397"/>
      <c r="J107" s="397"/>
      <c r="K107" s="397"/>
      <c r="L107" s="397"/>
    </row>
    <row r="108" spans="2:12" ht="12.75" customHeight="1" x14ac:dyDescent="0.2">
      <c r="B108" s="54"/>
      <c r="C108" s="54"/>
      <c r="D108" s="397"/>
      <c r="E108" s="397"/>
      <c r="F108" s="397"/>
      <c r="G108" s="397"/>
      <c r="H108" s="397"/>
      <c r="I108" s="397"/>
      <c r="J108" s="397"/>
      <c r="K108" s="397"/>
      <c r="L108" s="397"/>
    </row>
    <row r="109" spans="2:12" ht="12.75" customHeight="1" x14ac:dyDescent="0.2">
      <c r="B109" s="54"/>
      <c r="C109" s="54"/>
      <c r="D109" s="397" t="s">
        <v>252</v>
      </c>
      <c r="E109" s="397"/>
      <c r="F109" s="397"/>
      <c r="G109" s="397"/>
      <c r="H109" s="397"/>
      <c r="I109" s="397"/>
      <c r="J109" s="397"/>
      <c r="K109" s="397"/>
      <c r="L109" s="397"/>
    </row>
    <row r="110" spans="2:12" ht="12.75" customHeight="1" x14ac:dyDescent="0.2">
      <c r="B110" s="54"/>
      <c r="C110" s="54"/>
      <c r="D110" s="397"/>
      <c r="E110" s="397"/>
      <c r="F110" s="397"/>
      <c r="G110" s="397"/>
      <c r="H110" s="397"/>
      <c r="I110" s="397"/>
      <c r="J110" s="397"/>
      <c r="K110" s="397"/>
      <c r="L110" s="397"/>
    </row>
    <row r="111" spans="2:12" ht="12.75" customHeight="1" x14ac:dyDescent="0.2">
      <c r="B111" s="54"/>
      <c r="C111" s="54"/>
      <c r="D111" s="397"/>
      <c r="E111" s="397"/>
      <c r="F111" s="397"/>
      <c r="G111" s="397"/>
      <c r="H111" s="397"/>
      <c r="I111" s="397"/>
      <c r="J111" s="397"/>
      <c r="K111" s="397"/>
      <c r="L111" s="397"/>
    </row>
    <row r="112" spans="2:12" x14ac:dyDescent="0.2">
      <c r="B112" s="54">
        <f>B89+1</f>
        <v>5</v>
      </c>
      <c r="C112" s="54" t="str">
        <f>$C$19</f>
        <v>.</v>
      </c>
      <c r="D112" s="62" t="s">
        <v>162</v>
      </c>
    </row>
    <row r="113" spans="2:12" x14ac:dyDescent="0.2">
      <c r="B113" s="54"/>
      <c r="C113" s="54"/>
      <c r="D113" s="395" t="s">
        <v>240</v>
      </c>
      <c r="E113" s="395"/>
      <c r="F113" s="395"/>
      <c r="G113" s="395"/>
      <c r="H113" s="395"/>
      <c r="I113" s="395"/>
      <c r="J113" s="395"/>
      <c r="K113" s="395"/>
      <c r="L113" s="395"/>
    </row>
    <row r="114" spans="2:12" x14ac:dyDescent="0.2">
      <c r="B114" s="54"/>
      <c r="C114" s="54"/>
      <c r="D114" s="395"/>
      <c r="E114" s="395"/>
      <c r="F114" s="395"/>
      <c r="G114" s="395"/>
      <c r="H114" s="395"/>
      <c r="I114" s="395"/>
      <c r="J114" s="395"/>
      <c r="K114" s="395"/>
      <c r="L114" s="395"/>
    </row>
    <row r="115" spans="2:12" ht="12.75" customHeight="1" x14ac:dyDescent="0.2">
      <c r="B115" s="54"/>
      <c r="C115" s="54"/>
      <c r="D115" s="397" t="s">
        <v>163</v>
      </c>
      <c r="E115" s="397"/>
      <c r="F115" s="397"/>
      <c r="G115" s="397"/>
      <c r="H115" s="397"/>
      <c r="I115" s="397"/>
      <c r="J115" s="397"/>
      <c r="K115" s="397"/>
      <c r="L115" s="397"/>
    </row>
    <row r="116" spans="2:12" ht="12.75" customHeight="1" x14ac:dyDescent="0.2">
      <c r="B116" s="54"/>
      <c r="C116" s="54"/>
      <c r="D116" s="397"/>
      <c r="E116" s="397"/>
      <c r="F116" s="397"/>
      <c r="G116" s="397"/>
      <c r="H116" s="397"/>
      <c r="I116" s="397"/>
      <c r="J116" s="397"/>
      <c r="K116" s="397"/>
      <c r="L116" s="397"/>
    </row>
    <row r="117" spans="2:12" ht="12.75" customHeight="1" x14ac:dyDescent="0.2">
      <c r="B117" s="54"/>
      <c r="C117" s="54"/>
      <c r="D117" s="397"/>
      <c r="E117" s="397"/>
      <c r="F117" s="397"/>
      <c r="G117" s="397"/>
      <c r="H117" s="397"/>
      <c r="I117" s="397"/>
      <c r="J117" s="397"/>
      <c r="K117" s="397"/>
      <c r="L117" s="397"/>
    </row>
    <row r="118" spans="2:12" ht="12.75" customHeight="1" x14ac:dyDescent="0.2">
      <c r="B118" s="54"/>
      <c r="C118" s="54"/>
      <c r="D118" s="397"/>
      <c r="E118" s="397"/>
      <c r="F118" s="397"/>
      <c r="G118" s="397"/>
      <c r="H118" s="397"/>
      <c r="I118" s="397"/>
      <c r="J118" s="397"/>
      <c r="K118" s="397"/>
      <c r="L118" s="397"/>
    </row>
    <row r="119" spans="2:12" ht="12.75" customHeight="1" x14ac:dyDescent="0.2">
      <c r="B119" s="54"/>
      <c r="C119" s="54"/>
      <c r="D119" s="397"/>
      <c r="E119" s="397"/>
      <c r="F119" s="397"/>
      <c r="G119" s="397"/>
      <c r="H119" s="397"/>
      <c r="I119" s="397"/>
      <c r="J119" s="397"/>
      <c r="K119" s="397"/>
      <c r="L119" s="397"/>
    </row>
    <row r="120" spans="2:12" x14ac:dyDescent="0.2">
      <c r="B120" s="54"/>
      <c r="C120" s="54"/>
      <c r="D120" s="397"/>
      <c r="E120" s="397"/>
      <c r="F120" s="397"/>
      <c r="G120" s="397"/>
      <c r="H120" s="397"/>
      <c r="I120" s="397"/>
      <c r="J120" s="397"/>
      <c r="K120" s="397"/>
      <c r="L120" s="397"/>
    </row>
    <row r="121" spans="2:12" x14ac:dyDescent="0.2">
      <c r="B121" s="54">
        <f>B112+1</f>
        <v>6</v>
      </c>
      <c r="C121" s="54" t="str">
        <f>$C$19</f>
        <v>.</v>
      </c>
      <c r="D121" s="62" t="s">
        <v>164</v>
      </c>
      <c r="E121" s="63"/>
    </row>
    <row r="122" spans="2:12" ht="12.75" customHeight="1" x14ac:dyDescent="0.2">
      <c r="B122" s="54"/>
      <c r="C122" s="54"/>
      <c r="D122" s="397" t="s">
        <v>165</v>
      </c>
      <c r="E122" s="397"/>
      <c r="F122" s="397"/>
      <c r="G122" s="397"/>
      <c r="H122" s="397"/>
      <c r="I122" s="397"/>
      <c r="J122" s="397"/>
      <c r="K122" s="397"/>
      <c r="L122" s="397"/>
    </row>
    <row r="123" spans="2:12" ht="12.75" customHeight="1" x14ac:dyDescent="0.2">
      <c r="B123" s="54"/>
      <c r="C123" s="54"/>
      <c r="D123" s="397"/>
      <c r="E123" s="397"/>
      <c r="F123" s="397"/>
      <c r="G123" s="397"/>
      <c r="H123" s="397"/>
      <c r="I123" s="397"/>
      <c r="J123" s="397"/>
      <c r="K123" s="397"/>
      <c r="L123" s="397"/>
    </row>
    <row r="124" spans="2:12" ht="12.75" customHeight="1" x14ac:dyDescent="0.2">
      <c r="B124" s="54"/>
      <c r="C124" s="54"/>
      <c r="D124" s="397"/>
      <c r="E124" s="397"/>
      <c r="F124" s="397"/>
      <c r="G124" s="397"/>
      <c r="H124" s="397"/>
      <c r="I124" s="397"/>
      <c r="J124" s="397"/>
      <c r="K124" s="397"/>
      <c r="L124" s="397"/>
    </row>
    <row r="125" spans="2:12" x14ac:dyDescent="0.2">
      <c r="B125" s="54"/>
      <c r="C125" s="54"/>
      <c r="D125" s="397"/>
      <c r="E125" s="397"/>
      <c r="F125" s="397"/>
      <c r="G125" s="397"/>
      <c r="H125" s="397"/>
      <c r="I125" s="397"/>
      <c r="J125" s="397"/>
      <c r="K125" s="397"/>
      <c r="L125" s="397"/>
    </row>
    <row r="126" spans="2:12" x14ac:dyDescent="0.2">
      <c r="B126" s="54"/>
      <c r="C126" s="54"/>
      <c r="D126" s="397"/>
      <c r="E126" s="397"/>
      <c r="F126" s="397"/>
      <c r="G126" s="397"/>
      <c r="H126" s="397"/>
      <c r="I126" s="397"/>
      <c r="J126" s="397"/>
      <c r="K126" s="397"/>
      <c r="L126" s="397"/>
    </row>
    <row r="127" spans="2:12" x14ac:dyDescent="0.2">
      <c r="B127" s="54">
        <f>B121+1</f>
        <v>7</v>
      </c>
      <c r="C127" s="54" t="str">
        <f>$C$19</f>
        <v>.</v>
      </c>
      <c r="D127" s="62" t="s">
        <v>166</v>
      </c>
    </row>
    <row r="128" spans="2:12" x14ac:dyDescent="0.2">
      <c r="B128" s="54"/>
      <c r="C128" s="54"/>
      <c r="D128" s="64"/>
    </row>
    <row r="129" spans="2:12" x14ac:dyDescent="0.2">
      <c r="B129" s="65">
        <f>B127+0.1</f>
        <v>7.1</v>
      </c>
      <c r="C129" s="54" t="str">
        <f>$C$19</f>
        <v>.</v>
      </c>
      <c r="D129" s="62" t="s">
        <v>167</v>
      </c>
    </row>
    <row r="130" spans="2:12" x14ac:dyDescent="0.2">
      <c r="B130" s="65"/>
      <c r="C130" s="54"/>
      <c r="D130" s="397" t="str">
        <f ca="1">"The fee for this audit "&amp;'Doc List'!$C$6&amp;" "&amp;'Doc List'!$E$6&amp;" shall be BDT "&amp;'Doc List'!$J$19&amp;'Doc List'!$L$19&amp;" as agreed on the appointment letter dated "&amp;DAY(Appoin_Letter!$C$3)&amp;"/"&amp;MONTH(Appoin_Letter!$C$3)&amp;"/"&amp;YEAR(Appoin_Letter!$C$3)&amp;". The said fee might be increased in the succeeding financial year(s) based upon discussion with us."</f>
        <v>The fee for this audit  for the year ended  30 June 2022 shall be BDT 30000(fee only) plus applicable VAT (i.e. 15%) and non-adjustable tax (10%) thereon as agreed on the appointment letter dated 3/2/2023. The said fee might be increased in the succeeding financial year(s) based upon discussion with us.</v>
      </c>
      <c r="E130" s="397"/>
      <c r="F130" s="397"/>
      <c r="G130" s="397"/>
      <c r="H130" s="397"/>
      <c r="I130" s="397"/>
      <c r="J130" s="397"/>
      <c r="K130" s="397"/>
      <c r="L130" s="397"/>
    </row>
    <row r="131" spans="2:12" x14ac:dyDescent="0.2">
      <c r="B131" s="65"/>
      <c r="C131" s="54"/>
      <c r="D131" s="397"/>
      <c r="E131" s="397"/>
      <c r="F131" s="397"/>
      <c r="G131" s="397"/>
      <c r="H131" s="397"/>
      <c r="I131" s="397"/>
      <c r="J131" s="397"/>
      <c r="K131" s="397"/>
      <c r="L131" s="397"/>
    </row>
    <row r="132" spans="2:12" x14ac:dyDescent="0.2">
      <c r="B132" s="65"/>
      <c r="C132" s="54"/>
      <c r="D132" s="397"/>
      <c r="E132" s="397"/>
      <c r="F132" s="397"/>
      <c r="G132" s="397"/>
      <c r="H132" s="397"/>
      <c r="I132" s="397"/>
      <c r="J132" s="397"/>
      <c r="K132" s="397"/>
      <c r="L132" s="397"/>
    </row>
    <row r="133" spans="2:12" x14ac:dyDescent="0.2">
      <c r="B133" s="65">
        <f>B129+0.1</f>
        <v>7.1999999999999993</v>
      </c>
      <c r="C133" s="54" t="str">
        <f>$C$19</f>
        <v>.</v>
      </c>
      <c r="D133" s="62" t="s">
        <v>168</v>
      </c>
    </row>
    <row r="134" spans="2:12" ht="12.75" customHeight="1" x14ac:dyDescent="0.2">
      <c r="B134" s="65"/>
      <c r="C134" s="54"/>
      <c r="D134" s="397" t="s">
        <v>253</v>
      </c>
      <c r="E134" s="397"/>
      <c r="F134" s="397"/>
      <c r="G134" s="397"/>
      <c r="H134" s="397"/>
      <c r="I134" s="397"/>
      <c r="J134" s="397"/>
      <c r="K134" s="397"/>
      <c r="L134" s="397"/>
    </row>
    <row r="135" spans="2:12" ht="12.75" customHeight="1" x14ac:dyDescent="0.2">
      <c r="B135" s="54"/>
      <c r="C135" s="54"/>
      <c r="D135" s="397"/>
      <c r="E135" s="397"/>
      <c r="F135" s="397"/>
      <c r="G135" s="397"/>
      <c r="H135" s="397"/>
      <c r="I135" s="397"/>
      <c r="J135" s="397"/>
      <c r="K135" s="397"/>
      <c r="L135" s="397"/>
    </row>
    <row r="136" spans="2:12" x14ac:dyDescent="0.2">
      <c r="B136" s="54"/>
      <c r="C136" s="54"/>
      <c r="D136" s="397"/>
      <c r="E136" s="397"/>
      <c r="F136" s="397"/>
      <c r="G136" s="397"/>
      <c r="H136" s="397"/>
      <c r="I136" s="397"/>
      <c r="J136" s="397"/>
      <c r="K136" s="397"/>
      <c r="L136" s="397"/>
    </row>
    <row r="137" spans="2:12" ht="12.75" customHeight="1" x14ac:dyDescent="0.2">
      <c r="B137" s="54"/>
      <c r="C137" s="54"/>
      <c r="D137" s="397" t="s">
        <v>169</v>
      </c>
      <c r="E137" s="397"/>
      <c r="F137" s="397"/>
      <c r="G137" s="397"/>
      <c r="H137" s="397"/>
      <c r="I137" s="397"/>
      <c r="J137" s="397"/>
      <c r="K137" s="397"/>
      <c r="L137" s="397"/>
    </row>
    <row r="138" spans="2:12" ht="12.75" customHeight="1" x14ac:dyDescent="0.2">
      <c r="D138" s="397"/>
      <c r="E138" s="397"/>
      <c r="F138" s="397"/>
      <c r="G138" s="397"/>
      <c r="H138" s="397"/>
      <c r="I138" s="397"/>
      <c r="J138" s="397"/>
      <c r="K138" s="397"/>
      <c r="L138" s="397"/>
    </row>
    <row r="139" spans="2:12" ht="12.75" customHeight="1" x14ac:dyDescent="0.2">
      <c r="D139" s="397"/>
      <c r="E139" s="397"/>
      <c r="F139" s="397"/>
      <c r="G139" s="397"/>
      <c r="H139" s="397"/>
      <c r="I139" s="397"/>
      <c r="J139" s="397"/>
      <c r="K139" s="397"/>
      <c r="L139" s="397"/>
    </row>
    <row r="140" spans="2:12" ht="12.75" customHeight="1" x14ac:dyDescent="0.2">
      <c r="D140" s="397"/>
      <c r="E140" s="397"/>
      <c r="F140" s="397"/>
      <c r="G140" s="397"/>
      <c r="H140" s="397"/>
      <c r="I140" s="397"/>
      <c r="J140" s="397"/>
      <c r="K140" s="397"/>
      <c r="L140" s="397"/>
    </row>
    <row r="141" spans="2:12" ht="12.75" customHeight="1" x14ac:dyDescent="0.2">
      <c r="D141" s="397"/>
      <c r="E141" s="397"/>
      <c r="F141" s="397"/>
      <c r="G141" s="397"/>
      <c r="H141" s="397"/>
      <c r="I141" s="397"/>
      <c r="J141" s="397"/>
      <c r="K141" s="397"/>
      <c r="L141" s="397"/>
    </row>
    <row r="142" spans="2:12" ht="12.75" customHeight="1" x14ac:dyDescent="0.2">
      <c r="D142" s="397"/>
      <c r="E142" s="397"/>
      <c r="F142" s="397"/>
      <c r="G142" s="397"/>
      <c r="H142" s="397"/>
      <c r="I142" s="397"/>
      <c r="J142" s="397"/>
      <c r="K142" s="397"/>
      <c r="L142" s="397"/>
    </row>
    <row r="143" spans="2:12" x14ac:dyDescent="0.2">
      <c r="D143" s="397"/>
      <c r="E143" s="397"/>
      <c r="F143" s="397"/>
      <c r="G143" s="397"/>
      <c r="H143" s="397"/>
      <c r="I143" s="397"/>
      <c r="J143" s="397"/>
      <c r="K143" s="397"/>
      <c r="L143" s="397"/>
    </row>
    <row r="144" spans="2:12" ht="12.75" customHeight="1" x14ac:dyDescent="0.2">
      <c r="D144" s="397" t="s">
        <v>170</v>
      </c>
      <c r="E144" s="397"/>
      <c r="F144" s="397"/>
      <c r="G144" s="397"/>
      <c r="H144" s="397"/>
      <c r="I144" s="397"/>
      <c r="J144" s="397"/>
      <c r="K144" s="397"/>
      <c r="L144" s="397"/>
    </row>
    <row r="145" spans="2:12" x14ac:dyDescent="0.2">
      <c r="D145" s="397"/>
      <c r="E145" s="397"/>
      <c r="F145" s="397"/>
      <c r="G145" s="397"/>
      <c r="H145" s="397"/>
      <c r="I145" s="397"/>
      <c r="J145" s="397"/>
      <c r="K145" s="397"/>
      <c r="L145" s="397"/>
    </row>
    <row r="146" spans="2:12" x14ac:dyDescent="0.2">
      <c r="D146" s="397"/>
      <c r="E146" s="397"/>
      <c r="F146" s="397"/>
      <c r="G146" s="397"/>
      <c r="H146" s="397"/>
      <c r="I146" s="397"/>
      <c r="J146" s="397"/>
      <c r="K146" s="397"/>
      <c r="L146" s="397"/>
    </row>
    <row r="147" spans="2:12" x14ac:dyDescent="0.2">
      <c r="D147" s="397"/>
      <c r="E147" s="397"/>
      <c r="F147" s="397"/>
      <c r="G147" s="397"/>
      <c r="H147" s="397"/>
      <c r="I147" s="397"/>
      <c r="J147" s="397"/>
      <c r="K147" s="397"/>
      <c r="L147" s="397"/>
    </row>
    <row r="148" spans="2:12" ht="12.75" customHeight="1" x14ac:dyDescent="0.2">
      <c r="D148" s="397" t="s">
        <v>171</v>
      </c>
      <c r="E148" s="397"/>
      <c r="F148" s="397"/>
      <c r="G148" s="397"/>
      <c r="H148" s="397"/>
      <c r="I148" s="397"/>
      <c r="J148" s="397"/>
      <c r="K148" s="397"/>
      <c r="L148" s="397"/>
    </row>
    <row r="149" spans="2:12" ht="12.75" customHeight="1" x14ac:dyDescent="0.2">
      <c r="D149" s="397"/>
      <c r="E149" s="397"/>
      <c r="F149" s="397"/>
      <c r="G149" s="397"/>
      <c r="H149" s="397"/>
      <c r="I149" s="397"/>
      <c r="J149" s="397"/>
      <c r="K149" s="397"/>
      <c r="L149" s="397"/>
    </row>
    <row r="150" spans="2:12" ht="12.75" customHeight="1" x14ac:dyDescent="0.2">
      <c r="D150" s="397"/>
      <c r="E150" s="397"/>
      <c r="F150" s="397"/>
      <c r="G150" s="397"/>
      <c r="H150" s="397"/>
      <c r="I150" s="397"/>
      <c r="J150" s="397"/>
      <c r="K150" s="397"/>
      <c r="L150" s="397"/>
    </row>
    <row r="151" spans="2:12" ht="12.75" customHeight="1" x14ac:dyDescent="0.2">
      <c r="D151" s="397"/>
      <c r="E151" s="397"/>
      <c r="F151" s="397"/>
      <c r="G151" s="397"/>
      <c r="H151" s="397"/>
      <c r="I151" s="397"/>
      <c r="J151" s="397"/>
      <c r="K151" s="397"/>
      <c r="L151" s="397"/>
    </row>
    <row r="152" spans="2:12" x14ac:dyDescent="0.2">
      <c r="D152" s="397"/>
      <c r="E152" s="397"/>
      <c r="F152" s="397"/>
      <c r="G152" s="397"/>
      <c r="H152" s="397"/>
      <c r="I152" s="397"/>
      <c r="J152" s="397"/>
      <c r="K152" s="397"/>
      <c r="L152" s="397"/>
    </row>
    <row r="153" spans="2:12" s="100" customFormat="1" x14ac:dyDescent="0.2">
      <c r="B153" s="98">
        <f>B148+1</f>
        <v>1</v>
      </c>
      <c r="C153" s="99" t="s">
        <v>241</v>
      </c>
    </row>
    <row r="154" spans="2:12" s="100" customFormat="1" ht="12.75" customHeight="1" x14ac:dyDescent="0.2">
      <c r="D154" s="400" t="s">
        <v>242</v>
      </c>
      <c r="E154" s="400"/>
      <c r="F154" s="400"/>
      <c r="G154" s="400"/>
      <c r="H154" s="400"/>
      <c r="I154" s="400"/>
      <c r="J154" s="400"/>
      <c r="K154" s="400"/>
      <c r="L154" s="400"/>
    </row>
    <row r="155" spans="2:12" s="100" customFormat="1" x14ac:dyDescent="0.2">
      <c r="C155" s="101"/>
      <c r="D155" s="400"/>
      <c r="E155" s="400"/>
      <c r="F155" s="400"/>
      <c r="G155" s="400"/>
      <c r="H155" s="400"/>
      <c r="I155" s="400"/>
      <c r="J155" s="400"/>
      <c r="K155" s="400"/>
      <c r="L155" s="400"/>
    </row>
    <row r="156" spans="2:12" s="100" customFormat="1" x14ac:dyDescent="0.2">
      <c r="C156" s="101"/>
      <c r="D156" s="400"/>
      <c r="E156" s="400"/>
      <c r="F156" s="400"/>
      <c r="G156" s="400"/>
      <c r="H156" s="400"/>
      <c r="I156" s="400"/>
      <c r="J156" s="400"/>
      <c r="K156" s="400"/>
      <c r="L156" s="400"/>
    </row>
    <row r="157" spans="2:12" s="105" customFormat="1" x14ac:dyDescent="0.2">
      <c r="B157" s="102">
        <f>B133+0.1</f>
        <v>7.2999999999999989</v>
      </c>
      <c r="C157" s="103" t="str">
        <f>$C$19</f>
        <v>.</v>
      </c>
      <c r="D157" s="104" t="s">
        <v>172</v>
      </c>
    </row>
    <row r="158" spans="2:12" ht="12.75" customHeight="1" x14ac:dyDescent="0.2">
      <c r="D158" s="397" t="s">
        <v>173</v>
      </c>
      <c r="E158" s="397"/>
      <c r="F158" s="397"/>
      <c r="G158" s="397"/>
      <c r="H158" s="397"/>
      <c r="I158" s="397"/>
      <c r="J158" s="397"/>
      <c r="K158" s="397"/>
      <c r="L158" s="397"/>
    </row>
    <row r="159" spans="2:12" ht="12.75" customHeight="1" x14ac:dyDescent="0.2">
      <c r="D159" s="397"/>
      <c r="E159" s="397"/>
      <c r="F159" s="397"/>
      <c r="G159" s="397"/>
      <c r="H159" s="397"/>
      <c r="I159" s="397"/>
      <c r="J159" s="397"/>
      <c r="K159" s="397"/>
      <c r="L159" s="397"/>
    </row>
    <row r="160" spans="2:12" ht="12.75" customHeight="1" x14ac:dyDescent="0.2">
      <c r="D160" s="397" t="str">
        <f>"With the exception of our audit report and other reports which we expressly agree may be provided to third parties, the reports, letters, "&amp;"information and advice we provide to the entity during this engagement are given in confidence and are provided on the condition that the entity undertakes"&amp;" not to disclose these or any other confidential information made available to it by us during the course of our work to any third party (being a party other than those to whom any report, letter, "&amp;"information or advice is addressed) without our prior written consent.  Our audit report will be addressed to the Shareholder of the "&amp;'Doc List'!$D$5&amp;" as at the date on which the opinion is signed."</f>
        <v>With the exception of our audit report and other reports which we expressly agree may be provided to third parties, the reports, letters, information and advice we provide to the entity during this engagement are given in confidence and are provided on the condition that the entity undertakes not to disclose these or any other confidential information made available to it by us during the course of our work to any third party (being a party other than those to whom any report, letter, information or advice is addressed) without our prior written consent.  Our audit report will be addressed to the Shareholder of the ELECTRO MECH AUTOMATION &amp; ENGINEERING LTD. as at the date on which the opinion is signed.</v>
      </c>
      <c r="E160" s="397"/>
      <c r="F160" s="397"/>
      <c r="G160" s="397"/>
      <c r="H160" s="397"/>
      <c r="I160" s="397"/>
      <c r="J160" s="397"/>
      <c r="K160" s="397"/>
      <c r="L160" s="397"/>
    </row>
    <row r="161" spans="4:12" ht="12.75" customHeight="1" x14ac:dyDescent="0.2">
      <c r="D161" s="397"/>
      <c r="E161" s="397"/>
      <c r="F161" s="397"/>
      <c r="G161" s="397"/>
      <c r="H161" s="397"/>
      <c r="I161" s="397"/>
      <c r="J161" s="397"/>
      <c r="K161" s="397"/>
      <c r="L161" s="397"/>
    </row>
    <row r="162" spans="4:12" ht="12.75" customHeight="1" x14ac:dyDescent="0.2">
      <c r="D162" s="397"/>
      <c r="E162" s="397"/>
      <c r="F162" s="397"/>
      <c r="G162" s="397"/>
      <c r="H162" s="397"/>
      <c r="I162" s="397"/>
      <c r="J162" s="397"/>
      <c r="K162" s="397"/>
      <c r="L162" s="397"/>
    </row>
    <row r="163" spans="4:12" ht="12.75" customHeight="1" x14ac:dyDescent="0.2">
      <c r="D163" s="397"/>
      <c r="E163" s="397"/>
      <c r="F163" s="397"/>
      <c r="G163" s="397"/>
      <c r="H163" s="397"/>
      <c r="I163" s="397"/>
      <c r="J163" s="397"/>
      <c r="K163" s="397"/>
      <c r="L163" s="397"/>
    </row>
    <row r="164" spans="4:12" ht="12.75" customHeight="1" x14ac:dyDescent="0.2">
      <c r="D164" s="397"/>
      <c r="E164" s="397"/>
      <c r="F164" s="397"/>
      <c r="G164" s="397"/>
      <c r="H164" s="397"/>
      <c r="I164" s="397"/>
      <c r="J164" s="397"/>
      <c r="K164" s="397"/>
      <c r="L164" s="397"/>
    </row>
    <row r="165" spans="4:12" ht="12.75" customHeight="1" x14ac:dyDescent="0.2">
      <c r="D165" s="397"/>
      <c r="E165" s="397"/>
      <c r="F165" s="397"/>
      <c r="G165" s="397"/>
      <c r="H165" s="397"/>
      <c r="I165" s="397"/>
      <c r="J165" s="397"/>
      <c r="K165" s="397"/>
      <c r="L165" s="397"/>
    </row>
    <row r="166" spans="4:12" ht="12.75" customHeight="1" x14ac:dyDescent="0.2">
      <c r="D166" s="397"/>
      <c r="E166" s="397"/>
      <c r="F166" s="397"/>
      <c r="G166" s="397"/>
      <c r="H166" s="397"/>
      <c r="I166" s="397"/>
      <c r="J166" s="397"/>
      <c r="K166" s="397"/>
      <c r="L166" s="397"/>
    </row>
    <row r="167" spans="4:12" ht="12.75" customHeight="1" x14ac:dyDescent="0.2">
      <c r="D167" s="397" t="s">
        <v>254</v>
      </c>
      <c r="E167" s="397"/>
      <c r="F167" s="397"/>
      <c r="G167" s="397"/>
      <c r="H167" s="397"/>
      <c r="I167" s="397"/>
      <c r="J167" s="397"/>
      <c r="K167" s="397"/>
      <c r="L167" s="397"/>
    </row>
    <row r="168" spans="4:12" ht="12.75" customHeight="1" x14ac:dyDescent="0.2">
      <c r="D168" s="397"/>
      <c r="E168" s="397"/>
      <c r="F168" s="397"/>
      <c r="G168" s="397"/>
      <c r="H168" s="397"/>
      <c r="I168" s="397"/>
      <c r="J168" s="397"/>
      <c r="K168" s="397"/>
      <c r="L168" s="397"/>
    </row>
    <row r="169" spans="4:12" ht="12.75" customHeight="1" x14ac:dyDescent="0.2">
      <c r="D169" s="397"/>
      <c r="E169" s="397"/>
      <c r="F169" s="397"/>
      <c r="G169" s="397"/>
      <c r="H169" s="397"/>
      <c r="I169" s="397"/>
      <c r="J169" s="397"/>
      <c r="K169" s="397"/>
      <c r="L169" s="397"/>
    </row>
    <row r="170" spans="4:12" ht="12.75" customHeight="1" x14ac:dyDescent="0.2">
      <c r="D170" s="397"/>
      <c r="E170" s="397"/>
      <c r="F170" s="397"/>
      <c r="G170" s="397"/>
      <c r="H170" s="397"/>
      <c r="I170" s="397"/>
      <c r="J170" s="397"/>
      <c r="K170" s="397"/>
      <c r="L170" s="397"/>
    </row>
    <row r="171" spans="4:12" ht="12.75" customHeight="1" x14ac:dyDescent="0.2">
      <c r="D171" s="397"/>
      <c r="E171" s="397"/>
      <c r="F171" s="397"/>
      <c r="G171" s="397"/>
      <c r="H171" s="397"/>
      <c r="I171" s="397"/>
      <c r="J171" s="397"/>
      <c r="K171" s="397"/>
      <c r="L171" s="397"/>
    </row>
    <row r="172" spans="4:12" ht="12.75" customHeight="1" x14ac:dyDescent="0.2">
      <c r="D172" s="397"/>
      <c r="E172" s="397"/>
      <c r="F172" s="397"/>
      <c r="G172" s="397"/>
      <c r="H172" s="397"/>
      <c r="I172" s="397"/>
      <c r="J172" s="397"/>
      <c r="K172" s="397"/>
      <c r="L172" s="397"/>
    </row>
    <row r="173" spans="4:12" ht="12.75" customHeight="1" x14ac:dyDescent="0.2">
      <c r="D173" s="397" t="s">
        <v>174</v>
      </c>
      <c r="E173" s="397"/>
      <c r="F173" s="397"/>
      <c r="G173" s="397"/>
      <c r="H173" s="397"/>
      <c r="I173" s="397"/>
      <c r="J173" s="397"/>
      <c r="K173" s="397"/>
      <c r="L173" s="397"/>
    </row>
    <row r="174" spans="4:12" ht="12.75" customHeight="1" x14ac:dyDescent="0.2">
      <c r="D174" s="397"/>
      <c r="E174" s="397"/>
      <c r="F174" s="397"/>
      <c r="G174" s="397"/>
      <c r="H174" s="397"/>
      <c r="I174" s="397"/>
      <c r="J174" s="397"/>
      <c r="K174" s="397"/>
      <c r="L174" s="397"/>
    </row>
    <row r="175" spans="4:12" ht="12.75" customHeight="1" x14ac:dyDescent="0.2">
      <c r="D175" s="59" t="s">
        <v>159</v>
      </c>
      <c r="E175" s="394" t="s">
        <v>175</v>
      </c>
      <c r="F175" s="394"/>
      <c r="G175" s="394"/>
      <c r="H175" s="394"/>
      <c r="I175" s="394"/>
      <c r="J175" s="394"/>
      <c r="K175" s="394"/>
      <c r="L175" s="394"/>
    </row>
    <row r="176" spans="4:12" ht="12.75" customHeight="1" x14ac:dyDescent="0.2">
      <c r="D176" s="59" t="s">
        <v>176</v>
      </c>
      <c r="E176" s="394" t="s">
        <v>177</v>
      </c>
      <c r="F176" s="394"/>
      <c r="G176" s="394"/>
      <c r="H176" s="394"/>
      <c r="I176" s="394"/>
      <c r="J176" s="394"/>
      <c r="K176" s="394"/>
      <c r="L176" s="394"/>
    </row>
    <row r="177" spans="2:12" ht="12.75" customHeight="1" x14ac:dyDescent="0.2">
      <c r="D177" s="59" t="s">
        <v>161</v>
      </c>
      <c r="E177" s="397" t="s">
        <v>178</v>
      </c>
      <c r="F177" s="397"/>
      <c r="G177" s="397"/>
      <c r="H177" s="397"/>
      <c r="I177" s="397"/>
      <c r="J177" s="397"/>
      <c r="K177" s="397"/>
      <c r="L177" s="397"/>
    </row>
    <row r="178" spans="2:12" ht="12.75" customHeight="1" x14ac:dyDescent="0.2">
      <c r="D178" s="59"/>
      <c r="E178" s="397"/>
      <c r="F178" s="397"/>
      <c r="G178" s="397"/>
      <c r="H178" s="397"/>
      <c r="I178" s="397"/>
      <c r="J178" s="397"/>
      <c r="K178" s="397"/>
      <c r="L178" s="397"/>
    </row>
    <row r="179" spans="2:12" ht="12.75" customHeight="1" x14ac:dyDescent="0.2">
      <c r="D179" s="397" t="s">
        <v>179</v>
      </c>
      <c r="E179" s="397"/>
      <c r="F179" s="397"/>
      <c r="G179" s="397"/>
      <c r="H179" s="397"/>
      <c r="I179" s="397"/>
      <c r="J179" s="397"/>
      <c r="K179" s="397"/>
      <c r="L179" s="397"/>
    </row>
    <row r="180" spans="2:12" ht="12.75" customHeight="1" x14ac:dyDescent="0.2">
      <c r="D180" s="397"/>
      <c r="E180" s="397"/>
      <c r="F180" s="397"/>
      <c r="G180" s="397"/>
      <c r="H180" s="397"/>
      <c r="I180" s="397"/>
      <c r="J180" s="397"/>
      <c r="K180" s="397"/>
      <c r="L180" s="397"/>
    </row>
    <row r="181" spans="2:12" ht="12.75" customHeight="1" x14ac:dyDescent="0.2">
      <c r="D181" s="397"/>
      <c r="E181" s="397"/>
      <c r="F181" s="397"/>
      <c r="G181" s="397"/>
      <c r="H181" s="397"/>
      <c r="I181" s="397"/>
      <c r="J181" s="397"/>
      <c r="K181" s="397"/>
      <c r="L181" s="397"/>
    </row>
    <row r="182" spans="2:12" x14ac:dyDescent="0.2">
      <c r="D182" s="397"/>
      <c r="E182" s="397"/>
      <c r="F182" s="397"/>
      <c r="G182" s="397"/>
      <c r="H182" s="397"/>
      <c r="I182" s="397"/>
      <c r="J182" s="397"/>
      <c r="K182" s="397"/>
      <c r="L182" s="397"/>
    </row>
    <row r="183" spans="2:12" x14ac:dyDescent="0.2">
      <c r="B183" s="65">
        <f>B157+0.1</f>
        <v>7.3999999999999986</v>
      </c>
      <c r="C183" s="54" t="str">
        <f>$C$19</f>
        <v>.</v>
      </c>
      <c r="D183" s="62" t="s">
        <v>180</v>
      </c>
    </row>
    <row r="184" spans="2:12" ht="12.75" customHeight="1" x14ac:dyDescent="0.2">
      <c r="D184" s="397" t="s">
        <v>181</v>
      </c>
      <c r="E184" s="397"/>
      <c r="F184" s="397"/>
      <c r="G184" s="397"/>
      <c r="H184" s="397"/>
      <c r="I184" s="397"/>
      <c r="J184" s="397"/>
      <c r="K184" s="397"/>
      <c r="L184" s="397"/>
    </row>
    <row r="185" spans="2:12" ht="12.75" customHeight="1" x14ac:dyDescent="0.2">
      <c r="D185" s="397"/>
      <c r="E185" s="397"/>
      <c r="F185" s="397"/>
      <c r="G185" s="397"/>
      <c r="H185" s="397"/>
      <c r="I185" s="397"/>
      <c r="J185" s="397"/>
      <c r="K185" s="397"/>
      <c r="L185" s="397"/>
    </row>
    <row r="186" spans="2:12" ht="12.75" customHeight="1" x14ac:dyDescent="0.2">
      <c r="D186" s="397"/>
      <c r="E186" s="397"/>
      <c r="F186" s="397"/>
      <c r="G186" s="397"/>
      <c r="H186" s="397"/>
      <c r="I186" s="397"/>
      <c r="J186" s="397"/>
      <c r="K186" s="397"/>
      <c r="L186" s="397"/>
    </row>
    <row r="187" spans="2:12" x14ac:dyDescent="0.2">
      <c r="D187" s="397"/>
      <c r="E187" s="397"/>
      <c r="F187" s="397"/>
      <c r="G187" s="397"/>
      <c r="H187" s="397"/>
      <c r="I187" s="397"/>
      <c r="J187" s="397"/>
      <c r="K187" s="397"/>
      <c r="L187" s="397"/>
    </row>
    <row r="188" spans="2:12" x14ac:dyDescent="0.2">
      <c r="D188" s="397"/>
      <c r="E188" s="397"/>
      <c r="F188" s="397"/>
      <c r="G188" s="397"/>
      <c r="H188" s="397"/>
      <c r="I188" s="397"/>
      <c r="J188" s="397"/>
      <c r="K188" s="397"/>
      <c r="L188" s="397"/>
    </row>
    <row r="189" spans="2:12" x14ac:dyDescent="0.2">
      <c r="B189" s="65">
        <f>B183+0.1</f>
        <v>7.4999999999999982</v>
      </c>
      <c r="C189" s="54" t="str">
        <f>$C$19</f>
        <v>.</v>
      </c>
      <c r="D189" s="62" t="s">
        <v>182</v>
      </c>
    </row>
    <row r="190" spans="2:12" ht="12.75" customHeight="1" x14ac:dyDescent="0.2">
      <c r="D190" s="397" t="s">
        <v>183</v>
      </c>
      <c r="E190" s="397"/>
      <c r="F190" s="397"/>
      <c r="G190" s="397"/>
      <c r="H190" s="397"/>
      <c r="I190" s="397"/>
      <c r="J190" s="397"/>
      <c r="K190" s="397"/>
      <c r="L190" s="397"/>
    </row>
    <row r="191" spans="2:12" x14ac:dyDescent="0.2">
      <c r="D191" s="397"/>
      <c r="E191" s="397"/>
      <c r="F191" s="397"/>
      <c r="G191" s="397"/>
      <c r="H191" s="397"/>
      <c r="I191" s="397"/>
      <c r="J191" s="397"/>
      <c r="K191" s="397"/>
      <c r="L191" s="397"/>
    </row>
    <row r="192" spans="2:12" x14ac:dyDescent="0.2">
      <c r="D192" s="397"/>
      <c r="E192" s="397"/>
      <c r="F192" s="397"/>
      <c r="G192" s="397"/>
      <c r="H192" s="397"/>
      <c r="I192" s="397"/>
      <c r="J192" s="397"/>
      <c r="K192" s="397"/>
      <c r="L192" s="397"/>
    </row>
    <row r="193" spans="2:12" x14ac:dyDescent="0.2">
      <c r="D193" s="397"/>
      <c r="E193" s="397"/>
      <c r="F193" s="397"/>
      <c r="G193" s="397"/>
      <c r="H193" s="397"/>
      <c r="I193" s="397"/>
      <c r="J193" s="397"/>
      <c r="K193" s="397"/>
      <c r="L193" s="397"/>
    </row>
    <row r="194" spans="2:12" x14ac:dyDescent="0.2">
      <c r="B194" s="65">
        <f>B189+0.1</f>
        <v>7.5999999999999979</v>
      </c>
      <c r="C194" s="54" t="str">
        <f>$C$19</f>
        <v>.</v>
      </c>
      <c r="D194" s="62" t="s">
        <v>184</v>
      </c>
    </row>
    <row r="195" spans="2:12" ht="12.75" customHeight="1" x14ac:dyDescent="0.2">
      <c r="D195" s="397" t="s">
        <v>255</v>
      </c>
      <c r="E195" s="397"/>
      <c r="F195" s="397"/>
      <c r="G195" s="397"/>
      <c r="H195" s="397"/>
      <c r="I195" s="397"/>
      <c r="J195" s="397"/>
      <c r="K195" s="397"/>
      <c r="L195" s="397"/>
    </row>
    <row r="196" spans="2:12" x14ac:dyDescent="0.2">
      <c r="D196" s="397"/>
      <c r="E196" s="397"/>
      <c r="F196" s="397"/>
      <c r="G196" s="397"/>
      <c r="H196" s="397"/>
      <c r="I196" s="397"/>
      <c r="J196" s="397"/>
      <c r="K196" s="397"/>
      <c r="L196" s="397"/>
    </row>
    <row r="197" spans="2:12" ht="12.75" customHeight="1" x14ac:dyDescent="0.2">
      <c r="D197" s="59" t="s">
        <v>159</v>
      </c>
      <c r="E197" s="397" t="s">
        <v>185</v>
      </c>
      <c r="F197" s="397"/>
      <c r="G197" s="397"/>
      <c r="H197" s="397"/>
      <c r="I197" s="397"/>
      <c r="J197" s="397"/>
      <c r="K197" s="397"/>
      <c r="L197" s="397"/>
    </row>
    <row r="198" spans="2:12" ht="12.75" customHeight="1" x14ac:dyDescent="0.2">
      <c r="D198" s="59"/>
      <c r="E198" s="397"/>
      <c r="F198" s="397"/>
      <c r="G198" s="397"/>
      <c r="H198" s="397"/>
      <c r="I198" s="397"/>
      <c r="J198" s="397"/>
      <c r="K198" s="397"/>
      <c r="L198" s="397"/>
    </row>
    <row r="199" spans="2:12" ht="12.75" customHeight="1" x14ac:dyDescent="0.2">
      <c r="D199" s="59"/>
      <c r="E199" s="397"/>
      <c r="F199" s="397"/>
      <c r="G199" s="397"/>
      <c r="H199" s="397"/>
      <c r="I199" s="397"/>
      <c r="J199" s="397"/>
      <c r="K199" s="397"/>
      <c r="L199" s="397"/>
    </row>
    <row r="200" spans="2:12" ht="12.75" customHeight="1" x14ac:dyDescent="0.2">
      <c r="D200" s="59"/>
      <c r="E200" s="397"/>
      <c r="F200" s="397"/>
      <c r="G200" s="397"/>
      <c r="H200" s="397"/>
      <c r="I200" s="397"/>
      <c r="J200" s="397"/>
      <c r="K200" s="397"/>
      <c r="L200" s="397"/>
    </row>
    <row r="201" spans="2:12" ht="12.75" customHeight="1" x14ac:dyDescent="0.2">
      <c r="D201" s="59" t="s">
        <v>176</v>
      </c>
      <c r="E201" s="397" t="s">
        <v>186</v>
      </c>
      <c r="F201" s="397"/>
      <c r="G201" s="397"/>
      <c r="H201" s="397"/>
      <c r="I201" s="397"/>
      <c r="J201" s="397"/>
      <c r="K201" s="397"/>
      <c r="L201" s="397"/>
    </row>
    <row r="202" spans="2:12" ht="12.75" customHeight="1" x14ac:dyDescent="0.2">
      <c r="D202" s="51"/>
      <c r="E202" s="397"/>
      <c r="F202" s="397"/>
      <c r="G202" s="397"/>
      <c r="H202" s="397"/>
      <c r="I202" s="397"/>
      <c r="J202" s="397"/>
      <c r="K202" s="397"/>
      <c r="L202" s="397"/>
    </row>
    <row r="203" spans="2:12" ht="12.75" customHeight="1" x14ac:dyDescent="0.2">
      <c r="D203" s="397" t="s">
        <v>187</v>
      </c>
      <c r="E203" s="397"/>
      <c r="F203" s="397"/>
      <c r="G203" s="397"/>
      <c r="H203" s="397"/>
      <c r="I203" s="397"/>
      <c r="J203" s="397"/>
      <c r="K203" s="397"/>
      <c r="L203" s="397"/>
    </row>
    <row r="204" spans="2:12" ht="12.75" customHeight="1" x14ac:dyDescent="0.2">
      <c r="D204" s="397"/>
      <c r="E204" s="397"/>
      <c r="F204" s="397"/>
      <c r="G204" s="397"/>
      <c r="H204" s="397"/>
      <c r="I204" s="397"/>
      <c r="J204" s="397"/>
      <c r="K204" s="397"/>
      <c r="L204" s="397"/>
    </row>
    <row r="205" spans="2:12" x14ac:dyDescent="0.2">
      <c r="D205" s="397"/>
      <c r="E205" s="397"/>
      <c r="F205" s="397"/>
      <c r="G205" s="397"/>
      <c r="H205" s="397"/>
      <c r="I205" s="397"/>
      <c r="J205" s="397"/>
      <c r="K205" s="397"/>
      <c r="L205" s="397"/>
    </row>
    <row r="206" spans="2:12" x14ac:dyDescent="0.2">
      <c r="B206" s="65">
        <f>B194+0.1</f>
        <v>7.6999999999999975</v>
      </c>
      <c r="C206" s="54" t="str">
        <f>$C$19</f>
        <v>.</v>
      </c>
      <c r="D206" s="62" t="s">
        <v>188</v>
      </c>
    </row>
    <row r="207" spans="2:12" ht="12.75" customHeight="1" x14ac:dyDescent="0.2">
      <c r="D207" s="397" t="str">
        <f>"Subject to section "&amp;$B$55&amp;$D$64&amp;" neither we nor the entity shall be liable in any way for failure or delay in performing our obligations under this engagement if the failure or delay is due to causes outside the reasonable control of the party in default."</f>
        <v>Subject to section 3(c) neither we nor the entity shall be liable in any way for failure or delay in performing our obligations under this engagement if the failure or delay is due to causes outside the reasonable control of the party in default.</v>
      </c>
      <c r="E207" s="397"/>
      <c r="F207" s="397"/>
      <c r="G207" s="397"/>
      <c r="H207" s="397"/>
      <c r="I207" s="397"/>
      <c r="J207" s="397"/>
      <c r="K207" s="397"/>
      <c r="L207" s="397"/>
    </row>
    <row r="208" spans="2:12" ht="12.75" customHeight="1" x14ac:dyDescent="0.2">
      <c r="D208" s="397"/>
      <c r="E208" s="397"/>
      <c r="F208" s="397"/>
      <c r="G208" s="397"/>
      <c r="H208" s="397"/>
      <c r="I208" s="397"/>
      <c r="J208" s="397"/>
      <c r="K208" s="397"/>
      <c r="L208" s="397"/>
    </row>
    <row r="209" spans="2:12" x14ac:dyDescent="0.2">
      <c r="D209" s="397"/>
      <c r="E209" s="397"/>
      <c r="F209" s="397"/>
      <c r="G209" s="397"/>
      <c r="H209" s="397"/>
      <c r="I209" s="397"/>
      <c r="J209" s="397"/>
      <c r="K209" s="397"/>
      <c r="L209" s="397"/>
    </row>
    <row r="210" spans="2:12" x14ac:dyDescent="0.2">
      <c r="B210" s="65">
        <f>B206+0.1</f>
        <v>7.7999999999999972</v>
      </c>
      <c r="C210" s="54" t="str">
        <f>$C$19</f>
        <v>.</v>
      </c>
      <c r="D210" s="62" t="s">
        <v>189</v>
      </c>
    </row>
    <row r="211" spans="2:12" ht="12.75" customHeight="1" x14ac:dyDescent="0.2">
      <c r="D211" s="397" t="s">
        <v>190</v>
      </c>
      <c r="E211" s="397"/>
      <c r="F211" s="397"/>
      <c r="G211" s="397"/>
      <c r="H211" s="397"/>
      <c r="I211" s="397"/>
      <c r="J211" s="397"/>
      <c r="K211" s="397"/>
      <c r="L211" s="397"/>
    </row>
    <row r="212" spans="2:12" x14ac:dyDescent="0.2">
      <c r="D212" s="397"/>
      <c r="E212" s="397"/>
      <c r="F212" s="397"/>
      <c r="G212" s="397"/>
      <c r="H212" s="397"/>
      <c r="I212" s="397"/>
      <c r="J212" s="397"/>
      <c r="K212" s="397"/>
      <c r="L212" s="397"/>
    </row>
    <row r="213" spans="2:12" x14ac:dyDescent="0.2">
      <c r="D213" s="397"/>
      <c r="E213" s="397"/>
      <c r="F213" s="397"/>
      <c r="G213" s="397"/>
      <c r="H213" s="397"/>
      <c r="I213" s="397"/>
      <c r="J213" s="397"/>
      <c r="K213" s="397"/>
      <c r="L213" s="397"/>
    </row>
    <row r="214" spans="2:12" x14ac:dyDescent="0.2">
      <c r="B214" s="65">
        <f>B210+0.1</f>
        <v>7.8999999999999968</v>
      </c>
      <c r="C214" s="54" t="str">
        <f>$C$19</f>
        <v>.</v>
      </c>
      <c r="D214" s="62" t="s">
        <v>191</v>
      </c>
    </row>
    <row r="215" spans="2:12" ht="12.75" customHeight="1" x14ac:dyDescent="0.2">
      <c r="D215" s="397" t="str">
        <f>"These terms of business shall be governed by and construed in accordance with the laws of Bangladesh in respect of "&amp;'Doc List'!$N$5&amp;" "&amp;'Doc List'!$N$6&amp;" and any dispute arising out of this engagement or these terms shall be subject to the exclusive jurisdiction of the respective courts in either case."</f>
        <v>These terms of business shall be governed by and construed in accordance with the laws of Bangladesh in respect of Mak &amp; Co. Chartered Accountants and any dispute arising out of this engagement or these terms shall be subject to the exclusive jurisdiction of the respective courts in either case.</v>
      </c>
      <c r="E215" s="397"/>
      <c r="F215" s="397"/>
      <c r="G215" s="397"/>
      <c r="H215" s="397"/>
      <c r="I215" s="397"/>
      <c r="J215" s="397"/>
      <c r="K215" s="397"/>
      <c r="L215" s="397"/>
    </row>
    <row r="216" spans="2:12" ht="12.75" customHeight="1" x14ac:dyDescent="0.2">
      <c r="D216" s="397"/>
      <c r="E216" s="397"/>
      <c r="F216" s="397"/>
      <c r="G216" s="397"/>
      <c r="H216" s="397"/>
      <c r="I216" s="397"/>
      <c r="J216" s="397"/>
      <c r="K216" s="397"/>
      <c r="L216" s="397"/>
    </row>
    <row r="217" spans="2:12" ht="12.75" customHeight="1" x14ac:dyDescent="0.2">
      <c r="D217" s="397"/>
      <c r="E217" s="397"/>
      <c r="F217" s="397"/>
      <c r="G217" s="397"/>
      <c r="H217" s="397"/>
      <c r="I217" s="397"/>
      <c r="J217" s="397"/>
      <c r="K217" s="397"/>
      <c r="L217" s="397"/>
    </row>
    <row r="218" spans="2:12" x14ac:dyDescent="0.2">
      <c r="D218" s="397"/>
      <c r="E218" s="397"/>
      <c r="F218" s="397"/>
      <c r="G218" s="397"/>
      <c r="H218" s="397"/>
      <c r="I218" s="397"/>
      <c r="J218" s="397"/>
      <c r="K218" s="397"/>
      <c r="L218" s="397"/>
    </row>
    <row r="219" spans="2:12" x14ac:dyDescent="0.2">
      <c r="B219" s="66">
        <f>B127+1</f>
        <v>8</v>
      </c>
      <c r="C219" s="54" t="str">
        <f>$C$19</f>
        <v>.</v>
      </c>
      <c r="D219" s="62" t="s">
        <v>192</v>
      </c>
    </row>
    <row r="220" spans="2:12" x14ac:dyDescent="0.2">
      <c r="D220" s="397" t="str">
        <f>"This letter will be effective in respect of our audit of the financial statements "&amp;'Doc List'!$C$6&amp;" "&amp;'Doc List'!$E$6&amp;" and succeding 2 (two) consecutive financial years of the company, other than audit fees, unless it is terminated, amended or superseded."</f>
        <v>This letter will be effective in respect of our audit of the financial statements  for the year ended  30 June 2022 and succeding 2 (two) consecutive financial years of the company, other than audit fees, unless it is terminated, amended or superseded.</v>
      </c>
      <c r="E220" s="397"/>
      <c r="F220" s="397"/>
      <c r="G220" s="397"/>
      <c r="H220" s="397"/>
      <c r="I220" s="397"/>
      <c r="J220" s="397"/>
      <c r="K220" s="397"/>
      <c r="L220" s="397"/>
    </row>
    <row r="221" spans="2:12" x14ac:dyDescent="0.2">
      <c r="D221" s="397"/>
      <c r="E221" s="397"/>
      <c r="F221" s="397"/>
      <c r="G221" s="397"/>
      <c r="H221" s="397"/>
      <c r="I221" s="397"/>
      <c r="J221" s="397"/>
      <c r="K221" s="397"/>
      <c r="L221" s="397"/>
    </row>
    <row r="222" spans="2:12" x14ac:dyDescent="0.2">
      <c r="D222" s="397"/>
      <c r="E222" s="397"/>
      <c r="F222" s="397"/>
      <c r="G222" s="397"/>
      <c r="H222" s="397"/>
      <c r="I222" s="397"/>
      <c r="J222" s="397"/>
      <c r="K222" s="397"/>
      <c r="L222" s="397"/>
    </row>
    <row r="223" spans="2:12" x14ac:dyDescent="0.2">
      <c r="B223" s="66">
        <f>B219+1</f>
        <v>9</v>
      </c>
      <c r="C223" s="54" t="str">
        <f>$C$19</f>
        <v>.</v>
      </c>
      <c r="D223" s="62" t="s">
        <v>193</v>
      </c>
    </row>
    <row r="224" spans="2:12" ht="12.75" customHeight="1" x14ac:dyDescent="0.2">
      <c r="D224" s="397" t="s">
        <v>256</v>
      </c>
      <c r="E224" s="397"/>
      <c r="F224" s="397"/>
      <c r="G224" s="397"/>
      <c r="H224" s="397"/>
      <c r="I224" s="397"/>
      <c r="J224" s="397"/>
      <c r="K224" s="397"/>
      <c r="L224" s="397"/>
    </row>
    <row r="225" spans="2:12" ht="12.75" customHeight="1" x14ac:dyDescent="0.2">
      <c r="D225" s="397"/>
      <c r="E225" s="397"/>
      <c r="F225" s="397"/>
      <c r="G225" s="397"/>
      <c r="H225" s="397"/>
      <c r="I225" s="397"/>
      <c r="J225" s="397"/>
      <c r="K225" s="397"/>
      <c r="L225" s="397"/>
    </row>
    <row r="226" spans="2:12" x14ac:dyDescent="0.2">
      <c r="D226" s="397"/>
      <c r="E226" s="397"/>
      <c r="F226" s="397"/>
      <c r="G226" s="397"/>
      <c r="H226" s="397"/>
      <c r="I226" s="397"/>
      <c r="J226" s="397"/>
      <c r="K226" s="397"/>
      <c r="L226" s="397"/>
    </row>
    <row r="227" spans="2:12" x14ac:dyDescent="0.2">
      <c r="D227" s="397"/>
      <c r="E227" s="397"/>
      <c r="F227" s="397"/>
      <c r="G227" s="397"/>
      <c r="H227" s="397"/>
      <c r="I227" s="397"/>
      <c r="J227" s="397"/>
      <c r="K227" s="397"/>
      <c r="L227" s="397"/>
    </row>
    <row r="228" spans="2:12" x14ac:dyDescent="0.2">
      <c r="B228" s="66">
        <f>B223+1</f>
        <v>10</v>
      </c>
      <c r="C228" s="54" t="str">
        <f>$C$19</f>
        <v>.</v>
      </c>
      <c r="D228" s="62" t="s">
        <v>194</v>
      </c>
    </row>
    <row r="229" spans="2:12" ht="12.75" customHeight="1" x14ac:dyDescent="0.2">
      <c r="D229" s="397" t="s">
        <v>257</v>
      </c>
      <c r="E229" s="397"/>
      <c r="F229" s="397"/>
      <c r="G229" s="397"/>
      <c r="H229" s="397"/>
      <c r="I229" s="397"/>
      <c r="J229" s="397"/>
      <c r="K229" s="397"/>
      <c r="L229" s="397"/>
    </row>
    <row r="230" spans="2:12" ht="12.75" customHeight="1" x14ac:dyDescent="0.2">
      <c r="D230" s="397"/>
      <c r="E230" s="397"/>
      <c r="F230" s="397"/>
      <c r="G230" s="397"/>
      <c r="H230" s="397"/>
      <c r="I230" s="397"/>
      <c r="J230" s="397"/>
      <c r="K230" s="397"/>
      <c r="L230" s="397"/>
    </row>
    <row r="231" spans="2:12" x14ac:dyDescent="0.2">
      <c r="D231" s="397"/>
      <c r="E231" s="397"/>
      <c r="F231" s="397"/>
      <c r="G231" s="397"/>
      <c r="H231" s="397"/>
      <c r="I231" s="397"/>
      <c r="J231" s="397"/>
      <c r="K231" s="397"/>
      <c r="L231" s="397"/>
    </row>
    <row r="232" spans="2:12" ht="12.75" customHeight="1" x14ac:dyDescent="0.2">
      <c r="D232" s="397" t="s">
        <v>195</v>
      </c>
      <c r="E232" s="397"/>
      <c r="F232" s="397"/>
      <c r="G232" s="397"/>
      <c r="H232" s="397"/>
      <c r="I232" s="397"/>
      <c r="J232" s="397"/>
      <c r="K232" s="397"/>
      <c r="L232" s="397"/>
    </row>
    <row r="233" spans="2:12" ht="12.75" customHeight="1" x14ac:dyDescent="0.2">
      <c r="D233" s="397"/>
      <c r="E233" s="397"/>
      <c r="F233" s="397"/>
      <c r="G233" s="397"/>
      <c r="H233" s="397"/>
      <c r="I233" s="397"/>
      <c r="J233" s="397"/>
      <c r="K233" s="397"/>
      <c r="L233" s="397"/>
    </row>
    <row r="234" spans="2:12" ht="12.75" customHeight="1" x14ac:dyDescent="0.2">
      <c r="D234" s="397"/>
      <c r="E234" s="397"/>
      <c r="F234" s="397"/>
      <c r="G234" s="397"/>
      <c r="H234" s="397"/>
      <c r="I234" s="397"/>
      <c r="J234" s="397"/>
      <c r="K234" s="397"/>
      <c r="L234" s="397"/>
    </row>
    <row r="235" spans="2:12" x14ac:dyDescent="0.2">
      <c r="D235" s="397"/>
      <c r="E235" s="397"/>
      <c r="F235" s="397"/>
      <c r="G235" s="397"/>
      <c r="H235" s="397"/>
      <c r="I235" s="397"/>
      <c r="J235" s="397"/>
      <c r="K235" s="397"/>
      <c r="L235" s="397"/>
    </row>
    <row r="236" spans="2:12" x14ac:dyDescent="0.2">
      <c r="D236" s="48" t="s">
        <v>196</v>
      </c>
    </row>
    <row r="237" spans="2:12" x14ac:dyDescent="0.2">
      <c r="D237" s="48"/>
    </row>
    <row r="238" spans="2:12" x14ac:dyDescent="0.2">
      <c r="D238" s="48"/>
    </row>
    <row r="239" spans="2:12" x14ac:dyDescent="0.2">
      <c r="D239" s="53"/>
    </row>
    <row r="240" spans="2:12" x14ac:dyDescent="0.2">
      <c r="D240" s="67" t="str">
        <f>'Doc List'!$N$3</f>
        <v>Md. Abdur Rouf, FCA (Enrollment no 918)</v>
      </c>
    </row>
    <row r="241" spans="4:12" x14ac:dyDescent="0.2">
      <c r="D241" s="48" t="str">
        <f>'Doc List'!$N$4</f>
        <v>Partner</v>
      </c>
    </row>
    <row r="242" spans="4:12" x14ac:dyDescent="0.2">
      <c r="D242" s="62" t="str">
        <f>'Doc List'!$N$5</f>
        <v>Mak &amp; Co.</v>
      </c>
    </row>
    <row r="243" spans="4:12" x14ac:dyDescent="0.2">
      <c r="D243" s="48" t="str">
        <f>'Doc List'!$N$6</f>
        <v>Chartered Accountants</v>
      </c>
    </row>
    <row r="244" spans="4:12" x14ac:dyDescent="0.2">
      <c r="D244" s="53"/>
    </row>
    <row r="245" spans="4:12" x14ac:dyDescent="0.2">
      <c r="D245" s="67"/>
    </row>
    <row r="246" spans="4:12" x14ac:dyDescent="0.2">
      <c r="D246" s="53"/>
    </row>
    <row r="247" spans="4:12" x14ac:dyDescent="0.2">
      <c r="D247" s="62" t="str">
        <f>"Agreement of "&amp;'Doc List'!$D$5&amp;" with these Terms of Engagement:"</f>
        <v>Agreement of ELECTRO MECH AUTOMATION &amp; ENGINEERING LTD. with these Terms of Engagement:</v>
      </c>
    </row>
    <row r="248" spans="4:12" x14ac:dyDescent="0.2">
      <c r="D248" s="53"/>
    </row>
    <row r="249" spans="4:12" x14ac:dyDescent="0.2">
      <c r="D249" s="397" t="str">
        <f>"We agree to the terms of engagement for the audit of "&amp;'Doc List'!$D$5&amp;"."</f>
        <v>We agree to the terms of engagement for the audit of ELECTRO MECH AUTOMATION &amp; ENGINEERING LTD..</v>
      </c>
      <c r="E249" s="397"/>
      <c r="F249" s="397"/>
      <c r="G249" s="397"/>
      <c r="H249" s="397"/>
      <c r="I249" s="397"/>
      <c r="J249" s="397"/>
      <c r="K249" s="397"/>
      <c r="L249" s="397"/>
    </row>
    <row r="250" spans="4:12" x14ac:dyDescent="0.2">
      <c r="D250" s="397"/>
      <c r="E250" s="397"/>
      <c r="F250" s="397"/>
      <c r="G250" s="397"/>
      <c r="H250" s="397"/>
      <c r="I250" s="397"/>
      <c r="J250" s="397"/>
      <c r="K250" s="397"/>
      <c r="L250" s="397"/>
    </row>
    <row r="251" spans="4:12" x14ac:dyDescent="0.2">
      <c r="D251" s="50" t="str">
        <f>"For and on behalf of "&amp;'Doc List'!$D$5&amp;"."</f>
        <v>For and on behalf of ELECTRO MECH AUTOMATION &amp; ENGINEERING LTD..</v>
      </c>
    </row>
    <row r="252" spans="4:12" x14ac:dyDescent="0.2">
      <c r="D252" s="50"/>
    </row>
    <row r="253" spans="4:12" x14ac:dyDescent="0.2">
      <c r="D253" s="50"/>
    </row>
    <row r="254" spans="4:12" x14ac:dyDescent="0.2">
      <c r="D254" s="50"/>
    </row>
    <row r="255" spans="4:12" x14ac:dyDescent="0.2">
      <c r="D255" s="53"/>
    </row>
    <row r="256" spans="4:12" x14ac:dyDescent="0.2">
      <c r="D256" s="68" t="s">
        <v>197</v>
      </c>
    </row>
    <row r="257" spans="4:4" x14ac:dyDescent="0.2">
      <c r="D257" s="48" t="s">
        <v>198</v>
      </c>
    </row>
    <row r="258" spans="4:4" x14ac:dyDescent="0.2">
      <c r="D258" s="48" t="s">
        <v>199</v>
      </c>
    </row>
    <row r="259" spans="4:4" x14ac:dyDescent="0.2">
      <c r="D259" s="69"/>
    </row>
  </sheetData>
  <mergeCells count="60">
    <mergeCell ref="D109:L111"/>
    <mergeCell ref="D85:L88"/>
    <mergeCell ref="D249:L250"/>
    <mergeCell ref="D211:L213"/>
    <mergeCell ref="D215:L218"/>
    <mergeCell ref="D220:L222"/>
    <mergeCell ref="D224:L227"/>
    <mergeCell ref="D229:L231"/>
    <mergeCell ref="D232:L235"/>
    <mergeCell ref="D207:L209"/>
    <mergeCell ref="D173:L174"/>
    <mergeCell ref="E175:L175"/>
    <mergeCell ref="E176:L176"/>
    <mergeCell ref="E177:L178"/>
    <mergeCell ref="D179:L182"/>
    <mergeCell ref="D203:L205"/>
    <mergeCell ref="D167:L172"/>
    <mergeCell ref="D122:L126"/>
    <mergeCell ref="D130:L132"/>
    <mergeCell ref="D134:L136"/>
    <mergeCell ref="D137:L143"/>
    <mergeCell ref="D144:L147"/>
    <mergeCell ref="D148:L152"/>
    <mergeCell ref="D158:L159"/>
    <mergeCell ref="D160:L166"/>
    <mergeCell ref="D154:L156"/>
    <mergeCell ref="D184:L188"/>
    <mergeCell ref="D190:L193"/>
    <mergeCell ref="D195:L196"/>
    <mergeCell ref="E197:L200"/>
    <mergeCell ref="E201:L202"/>
    <mergeCell ref="E98:L100"/>
    <mergeCell ref="E101:L102"/>
    <mergeCell ref="E62:L63"/>
    <mergeCell ref="E64:L66"/>
    <mergeCell ref="E67:L68"/>
    <mergeCell ref="E70:L72"/>
    <mergeCell ref="E75:L76"/>
    <mergeCell ref="D77:L81"/>
    <mergeCell ref="D103:L108"/>
    <mergeCell ref="D113:L114"/>
    <mergeCell ref="D115:L120"/>
    <mergeCell ref="D20:L21"/>
    <mergeCell ref="B6:F6"/>
    <mergeCell ref="E73:L74"/>
    <mergeCell ref="D29:L31"/>
    <mergeCell ref="D33:L40"/>
    <mergeCell ref="D41:L44"/>
    <mergeCell ref="D45:L49"/>
    <mergeCell ref="D50:L54"/>
    <mergeCell ref="D56:L58"/>
    <mergeCell ref="E59:L61"/>
    <mergeCell ref="D82:L84"/>
    <mergeCell ref="D90:L94"/>
    <mergeCell ref="E95:L97"/>
    <mergeCell ref="B5:E5"/>
    <mergeCell ref="B7:F9"/>
    <mergeCell ref="D10:L12"/>
    <mergeCell ref="B15:L18"/>
    <mergeCell ref="D19:L19"/>
  </mergeCells>
  <pageMargins left="1" right="0.5" top="1.5" bottom="0.75" header="0.3" footer="0.3"/>
  <pageSetup scale="92" fitToHeight="6" orientation="portrait" r:id="rId1"/>
  <headerFooter>
    <oddFooter>Page &amp;P of &amp;N</oddFooter>
  </headerFooter>
  <rowBreaks count="2" manualBreakCount="2">
    <brk id="182" min="1" max="12" man="1"/>
    <brk id="222" min="1" max="12" man="1"/>
  </rowBreaks>
  <colBreaks count="1" manualBreakCount="1">
    <brk id="13" min="2" max="266"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34"/>
  <sheetViews>
    <sheetView showGridLines="0" view="pageBreakPreview" topLeftCell="A4" zoomScaleNormal="100" zoomScaleSheetLayoutView="100" workbookViewId="0">
      <selection activeCell="B5" sqref="B5:E5"/>
    </sheetView>
  </sheetViews>
  <sheetFormatPr defaultRowHeight="15" x14ac:dyDescent="0.25"/>
  <cols>
    <col min="1" max="1" width="8.88671875" style="115"/>
    <col min="2" max="2" width="13.6640625" style="115" customWidth="1"/>
    <col min="3" max="3" width="6.88671875" style="115" customWidth="1"/>
    <col min="4" max="4" width="5.44140625" style="115" customWidth="1"/>
    <col min="5" max="5" width="5.21875" style="115" customWidth="1"/>
    <col min="6" max="6" width="5.33203125" style="115" customWidth="1"/>
    <col min="7" max="7" width="5.6640625" style="115" customWidth="1"/>
    <col min="8" max="8" width="5.77734375" style="115" customWidth="1"/>
    <col min="9" max="9" width="6.109375" style="115" customWidth="1"/>
    <col min="10" max="10" width="6.44140625" style="115" customWidth="1"/>
    <col min="11" max="11" width="7.77734375" style="115" customWidth="1"/>
    <col min="12" max="12" width="0.6640625" style="115" customWidth="1"/>
    <col min="13" max="13" width="5.44140625" style="115" customWidth="1"/>
    <col min="14" max="14" width="3.44140625" style="115" customWidth="1"/>
    <col min="15" max="15" width="58.77734375" style="115" customWidth="1"/>
    <col min="16" max="16" width="2.21875" style="115" customWidth="1"/>
    <col min="17" max="16384" width="8.88671875" style="115"/>
  </cols>
  <sheetData>
    <row r="1" spans="1:16" x14ac:dyDescent="0.25">
      <c r="A1" s="114"/>
      <c r="J1" s="115" t="s">
        <v>0</v>
      </c>
    </row>
    <row r="2" spans="1:16" x14ac:dyDescent="0.25">
      <c r="A2" s="114"/>
    </row>
    <row r="3" spans="1:16" ht="15.75" thickBot="1" x14ac:dyDescent="0.3">
      <c r="B3" s="405">
        <f ca="1">Appoin_Letter!C3+1</f>
        <v>44961.563944675923</v>
      </c>
      <c r="C3" s="405"/>
      <c r="D3" s="405"/>
      <c r="E3" s="405"/>
      <c r="N3" s="115" t="s">
        <v>283</v>
      </c>
    </row>
    <row r="4" spans="1:16" x14ac:dyDescent="0.25">
      <c r="N4" s="137"/>
      <c r="O4" s="138"/>
      <c r="P4" s="139"/>
    </row>
    <row r="5" spans="1:16" ht="15.75" customHeight="1" x14ac:dyDescent="0.25">
      <c r="B5" s="404" t="str">
        <f>'Doc List'!N17</f>
        <v>Anisur Rahman &amp; Co.</v>
      </c>
      <c r="C5" s="404"/>
      <c r="D5" s="404"/>
      <c r="E5" s="404"/>
      <c r="F5" s="117"/>
      <c r="G5" s="117"/>
      <c r="N5" s="140"/>
      <c r="O5" s="117" t="str">
        <f>$B$9</f>
        <v xml:space="preserve">anisurfca@yahoo.com; </v>
      </c>
      <c r="P5" s="142"/>
    </row>
    <row r="6" spans="1:16" x14ac:dyDescent="0.25">
      <c r="B6" s="117" t="str">
        <f>'Doc List'!N18</f>
        <v>Chartered Accountants</v>
      </c>
      <c r="C6" s="118"/>
      <c r="D6" s="117"/>
      <c r="E6" s="117"/>
      <c r="F6" s="117"/>
      <c r="G6" s="117"/>
      <c r="N6" s="140"/>
      <c r="O6" s="117"/>
      <c r="P6" s="142"/>
    </row>
    <row r="7" spans="1:16" ht="15.75" x14ac:dyDescent="0.25">
      <c r="B7" s="117" t="str">
        <f>'Doc List'!N19</f>
        <v xml:space="preserve">70/C Purana Paltan Line (3rd Floor), VIP Road, </v>
      </c>
      <c r="C7" s="119"/>
      <c r="D7" s="117"/>
      <c r="E7" s="117"/>
      <c r="F7" s="117"/>
      <c r="G7" s="117"/>
      <c r="N7" s="140"/>
      <c r="O7" s="141" t="s">
        <v>1</v>
      </c>
      <c r="P7" s="142"/>
    </row>
    <row r="8" spans="1:16" ht="15.75" x14ac:dyDescent="0.25">
      <c r="B8" s="117" t="str">
        <f>'Doc List'!N20</f>
        <v xml:space="preserve">Dhaka 1000, Bangladesh, </v>
      </c>
      <c r="C8" s="119"/>
      <c r="D8" s="117"/>
      <c r="E8" s="117"/>
      <c r="F8" s="117"/>
      <c r="G8" s="117"/>
      <c r="N8" s="140"/>
      <c r="O8" s="141"/>
      <c r="P8" s="142"/>
    </row>
    <row r="9" spans="1:16" ht="15.75" x14ac:dyDescent="0.25">
      <c r="A9" s="115" t="s">
        <v>282</v>
      </c>
      <c r="B9" s="146" t="str">
        <f>'Doc List'!N21</f>
        <v xml:space="preserve">anisurfca@yahoo.com; </v>
      </c>
      <c r="C9" s="118"/>
      <c r="D9" s="117"/>
      <c r="E9" s="117"/>
      <c r="F9" s="117"/>
      <c r="G9" s="117"/>
      <c r="N9" s="140"/>
      <c r="O9" s="141" t="s">
        <v>278</v>
      </c>
      <c r="P9" s="142"/>
    </row>
    <row r="10" spans="1:16" ht="15.75" x14ac:dyDescent="0.25">
      <c r="C10" s="120"/>
      <c r="N10" s="140"/>
      <c r="O10" s="141" t="s">
        <v>279</v>
      </c>
      <c r="P10" s="142"/>
    </row>
    <row r="11" spans="1:16" ht="15.75" x14ac:dyDescent="0.25">
      <c r="B11" s="116" t="str">
        <f>"Attn: "&amp;'Doc List'!$N$22</f>
        <v>Attn: Mr. _______________________, FCA (0000)</v>
      </c>
      <c r="C11" s="120"/>
      <c r="N11" s="140"/>
      <c r="O11" s="141" t="s">
        <v>31</v>
      </c>
      <c r="P11" s="142"/>
    </row>
    <row r="12" spans="1:16" ht="15.75" x14ac:dyDescent="0.25">
      <c r="C12" s="120"/>
      <c r="N12" s="140"/>
      <c r="O12" s="141" t="s">
        <v>32</v>
      </c>
      <c r="P12" s="142"/>
    </row>
    <row r="13" spans="1:16" ht="15.75" customHeight="1" x14ac:dyDescent="0.25">
      <c r="B13" s="115" t="s">
        <v>263</v>
      </c>
      <c r="C13" s="401" t="str">
        <f>"Professional Clearance for the audit of "
&amp;'Doc List'!$D$5&amp;'Doc List'!$C$6&amp;" "&amp;'Doc List'!$E$6&amp;"."</f>
        <v>Professional Clearance for the audit of ELECTRO MECH AUTOMATION &amp; ENGINEERING LTD. for the year ended  30 June 2022.</v>
      </c>
      <c r="D13" s="401"/>
      <c r="E13" s="401"/>
      <c r="F13" s="401"/>
      <c r="G13" s="401"/>
      <c r="H13" s="401"/>
      <c r="I13" s="401"/>
      <c r="J13" s="401"/>
      <c r="K13" s="401"/>
      <c r="N13" s="140"/>
      <c r="O13" s="141" t="s">
        <v>281</v>
      </c>
      <c r="P13" s="142"/>
    </row>
    <row r="14" spans="1:16" ht="15.75" customHeight="1" x14ac:dyDescent="0.25">
      <c r="C14" s="401"/>
      <c r="D14" s="401"/>
      <c r="E14" s="401"/>
      <c r="F14" s="401"/>
      <c r="G14" s="401"/>
      <c r="H14" s="401"/>
      <c r="I14" s="401"/>
      <c r="J14" s="401"/>
      <c r="K14" s="401"/>
      <c r="N14" s="140"/>
      <c r="O14" s="141" t="s">
        <v>96</v>
      </c>
      <c r="P14" s="142"/>
    </row>
    <row r="15" spans="1:16" ht="15.75" x14ac:dyDescent="0.25">
      <c r="C15" s="121"/>
      <c r="N15" s="140"/>
      <c r="O15" s="141" t="s">
        <v>217</v>
      </c>
      <c r="P15" s="142"/>
    </row>
    <row r="16" spans="1:16" ht="15.75" x14ac:dyDescent="0.25">
      <c r="B16" s="115" t="s">
        <v>264</v>
      </c>
      <c r="C16" s="402"/>
      <c r="D16" s="402"/>
      <c r="E16" s="402"/>
      <c r="F16" s="402"/>
      <c r="G16" s="402"/>
      <c r="H16" s="402"/>
      <c r="I16" s="402"/>
      <c r="J16" s="402"/>
      <c r="K16" s="402"/>
      <c r="N16" s="140"/>
      <c r="O16" s="141" t="s">
        <v>210</v>
      </c>
      <c r="P16" s="142"/>
    </row>
    <row r="17" spans="2:16" ht="15.75" x14ac:dyDescent="0.25">
      <c r="C17" s="122"/>
      <c r="D17" s="122"/>
      <c r="E17" s="122"/>
      <c r="F17" s="122"/>
      <c r="G17" s="122"/>
      <c r="H17" s="122"/>
      <c r="I17" s="122"/>
      <c r="J17" s="122"/>
      <c r="K17" s="122"/>
      <c r="N17" s="140"/>
      <c r="O17" s="141" t="s">
        <v>221</v>
      </c>
      <c r="P17" s="142"/>
    </row>
    <row r="18" spans="2:16" ht="15.75" customHeight="1" x14ac:dyDescent="0.25">
      <c r="B18" s="403" t="str">
        <f>"We have been appointed as auditor of "&amp;'Doc List'!$D$5&amp;'Doc List'!$C$6&amp;" "&amp;'Doc List'!$E$6&amp;". We understand that you were the previous auditor, as such we are writing to enquire whether you are aware of any professional reason for which the appointment should not be accepted."</f>
        <v>We have been appointed as auditor of ELECTRO MECH AUTOMATION &amp; ENGINEERING LTD. for the year ended  30 June 2022. We understand that you were the previous auditor, as such we are writing to enquire whether you are aware of any professional reason for which the appointment should not be accepted.</v>
      </c>
      <c r="C18" s="403"/>
      <c r="D18" s="403"/>
      <c r="E18" s="403"/>
      <c r="F18" s="403"/>
      <c r="G18" s="403"/>
      <c r="H18" s="403"/>
      <c r="I18" s="403"/>
      <c r="J18" s="403"/>
      <c r="K18" s="403"/>
      <c r="N18" s="140"/>
      <c r="O18" s="141" t="s">
        <v>222</v>
      </c>
      <c r="P18" s="142"/>
    </row>
    <row r="19" spans="2:16" ht="15.75" customHeight="1" x14ac:dyDescent="0.25">
      <c r="B19" s="403"/>
      <c r="C19" s="403"/>
      <c r="D19" s="403"/>
      <c r="E19" s="403"/>
      <c r="F19" s="403"/>
      <c r="G19" s="403"/>
      <c r="H19" s="403"/>
      <c r="I19" s="403"/>
      <c r="J19" s="403"/>
      <c r="K19" s="403"/>
      <c r="N19" s="140"/>
      <c r="O19" s="141" t="s">
        <v>280</v>
      </c>
      <c r="P19" s="142"/>
    </row>
    <row r="20" spans="2:16" ht="15.75" customHeight="1" thickBot="1" x14ac:dyDescent="0.3">
      <c r="B20" s="403"/>
      <c r="C20" s="403"/>
      <c r="D20" s="403"/>
      <c r="E20" s="403"/>
      <c r="F20" s="403"/>
      <c r="G20" s="403"/>
      <c r="H20" s="403"/>
      <c r="I20" s="403"/>
      <c r="J20" s="403"/>
      <c r="K20" s="403"/>
      <c r="N20" s="143"/>
      <c r="O20" s="144"/>
      <c r="P20" s="145"/>
    </row>
    <row r="21" spans="2:16" ht="15.75" customHeight="1" x14ac:dyDescent="0.25">
      <c r="B21" s="403"/>
      <c r="C21" s="403"/>
      <c r="D21" s="403"/>
      <c r="E21" s="403"/>
      <c r="F21" s="403"/>
      <c r="G21" s="403"/>
      <c r="H21" s="403"/>
      <c r="I21" s="403"/>
      <c r="J21" s="403"/>
      <c r="K21" s="403"/>
    </row>
    <row r="22" spans="2:16" x14ac:dyDescent="0.25">
      <c r="B22" s="115" t="s">
        <v>31</v>
      </c>
      <c r="C22" s="120"/>
    </row>
    <row r="23" spans="2:16" x14ac:dyDescent="0.25">
      <c r="C23" s="120"/>
    </row>
    <row r="24" spans="2:16" ht="15.75" x14ac:dyDescent="0.25">
      <c r="B24" s="115" t="s">
        <v>265</v>
      </c>
      <c r="C24" s="123"/>
    </row>
    <row r="25" spans="2:16" ht="15.75" x14ac:dyDescent="0.25">
      <c r="C25" s="123"/>
    </row>
    <row r="27" spans="2:16" ht="15.75" x14ac:dyDescent="0.25">
      <c r="C27" s="123"/>
    </row>
    <row r="29" spans="2:16" x14ac:dyDescent="0.25">
      <c r="B29" s="124" t="str">
        <f>[18]Input!F21</f>
        <v>Md. Abdur Rouf, FCA (Enrollment no 918)</v>
      </c>
    </row>
    <row r="30" spans="2:16" x14ac:dyDescent="0.25">
      <c r="B30" s="115" t="str">
        <f>[18]Input!F22</f>
        <v>Partner</v>
      </c>
    </row>
    <row r="31" spans="2:16" x14ac:dyDescent="0.25">
      <c r="B31" s="124" t="str">
        <f>[18]Input!F23</f>
        <v>Mak &amp; Co.</v>
      </c>
    </row>
    <row r="32" spans="2:16" x14ac:dyDescent="0.25">
      <c r="B32" s="115" t="str">
        <f>[18]Input!F24</f>
        <v>Chartered Accountants</v>
      </c>
    </row>
    <row r="33" spans="2:2" x14ac:dyDescent="0.25">
      <c r="B33" s="115" t="str">
        <f>[18]Input!F25</f>
        <v>rouf106rrh@gmail.com</v>
      </c>
    </row>
    <row r="34" spans="2:2" x14ac:dyDescent="0.25">
      <c r="B34" s="115" t="str">
        <f>[18]Input!F26</f>
        <v>rouf@maknco.net</v>
      </c>
    </row>
  </sheetData>
  <mergeCells count="5">
    <mergeCell ref="C13:K14"/>
    <mergeCell ref="C16:K16"/>
    <mergeCell ref="B18:K21"/>
    <mergeCell ref="B5:E5"/>
    <mergeCell ref="B3:E3"/>
  </mergeCells>
  <hyperlinks>
    <hyperlink ref="B9" r:id="rId1" display="mailto:anisurfca@yahoo.com"/>
    <hyperlink ref="O17" r:id="rId2" display="mailto:rouf106rrh@gmail.com"/>
    <hyperlink ref="O18" r:id="rId3" display="mailto:rouf@maknco.net"/>
    <hyperlink ref="O19" r:id="rId4" display="mailto:info@maknco.net"/>
  </hyperlinks>
  <pageMargins left="1" right="0.5" top="2" bottom="1" header="0.3" footer="0.3"/>
  <pageSetup orientation="portrait" r:id="rId5"/>
  <headerFooter>
    <oddHeader>&amp;L&amp;G&amp;R&amp;G</oddHeader>
  </headerFooter>
  <drawing r:id="rId6"/>
  <legacyDrawingHF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2"/>
  <sheetViews>
    <sheetView showGridLines="0" view="pageBreakPreview" topLeftCell="A16" zoomScaleSheetLayoutView="100" workbookViewId="0">
      <selection activeCell="G26" sqref="G26"/>
    </sheetView>
  </sheetViews>
  <sheetFormatPr defaultRowHeight="12.75" x14ac:dyDescent="0.2"/>
  <cols>
    <col min="1" max="1" width="7.33203125" style="125" bestFit="1" customWidth="1"/>
    <col min="2" max="2" width="5" style="125" customWidth="1"/>
    <col min="3" max="3" width="6" style="125" customWidth="1"/>
    <col min="4" max="10" width="8.88671875" style="125"/>
    <col min="11" max="11" width="0.33203125" style="125" customWidth="1"/>
    <col min="12" max="12" width="15" style="125" bestFit="1" customWidth="1"/>
    <col min="13" max="16384" width="8.88671875" style="125"/>
  </cols>
  <sheetData>
    <row r="1" spans="1:10" x14ac:dyDescent="0.2">
      <c r="J1" s="125" t="s">
        <v>0</v>
      </c>
    </row>
    <row r="2" spans="1:10" s="115" customFormat="1" ht="15" x14ac:dyDescent="0.25">
      <c r="A2" s="114"/>
      <c r="B2" s="115" t="s">
        <v>128</v>
      </c>
    </row>
    <row r="4" spans="1:10" x14ac:dyDescent="0.2">
      <c r="B4" s="126" t="s">
        <v>35</v>
      </c>
      <c r="C4" s="407">
        <f ca="1">E_Letter!$E$3</f>
        <v>44961.563944675923</v>
      </c>
      <c r="D4" s="407"/>
      <c r="E4" s="407"/>
    </row>
    <row r="5" spans="1:10" x14ac:dyDescent="0.2">
      <c r="B5" s="127"/>
    </row>
    <row r="6" spans="1:10" x14ac:dyDescent="0.2">
      <c r="B6" s="128" t="s">
        <v>266</v>
      </c>
    </row>
    <row r="7" spans="1:10" x14ac:dyDescent="0.2">
      <c r="B7" s="129" t="str">
        <f>'Doc List'!$D$5</f>
        <v>ELECTRO MECH AUTOMATION &amp; ENGINEERING LTD.</v>
      </c>
    </row>
    <row r="8" spans="1:10" x14ac:dyDescent="0.2">
      <c r="B8" s="408" t="str">
        <f>'Doc List'!$D$7</f>
        <v>23/D/1, Box Culvert Road, Free School Street, Panthapath, Dhaka-1205, Bangladesh.</v>
      </c>
      <c r="C8" s="408"/>
      <c r="D8" s="408"/>
      <c r="E8" s="408"/>
      <c r="F8" s="408"/>
      <c r="G8" s="130"/>
      <c r="H8" s="130"/>
    </row>
    <row r="9" spans="1:10" x14ac:dyDescent="0.2">
      <c r="B9" s="408"/>
      <c r="C9" s="408"/>
      <c r="D9" s="408"/>
      <c r="E9" s="408"/>
      <c r="F9" s="408"/>
      <c r="G9" s="130"/>
      <c r="H9" s="130"/>
    </row>
    <row r="10" spans="1:10" x14ac:dyDescent="0.2">
      <c r="B10" s="408"/>
      <c r="C10" s="408"/>
      <c r="D10" s="408"/>
      <c r="E10" s="408"/>
      <c r="F10" s="408"/>
      <c r="G10" s="130"/>
      <c r="H10" s="130"/>
    </row>
    <row r="11" spans="1:10" ht="15" x14ac:dyDescent="0.25">
      <c r="B11" s="409" t="s">
        <v>267</v>
      </c>
      <c r="C11" s="409"/>
      <c r="D11" s="409"/>
    </row>
    <row r="12" spans="1:10" ht="15.75" customHeight="1" x14ac:dyDescent="0.2">
      <c r="A12" s="125" t="s">
        <v>123</v>
      </c>
      <c r="B12" s="410" t="str">
        <f>"Audit of Financial Statements of
 "&amp;'Doc List'!$D$5&amp;'Doc List'!$C$6&amp;" "&amp;'Doc List'!$E$6&amp;"."</f>
        <v>Audit of Financial Statements of
 ELECTRO MECH AUTOMATION &amp; ENGINEERING LTD. for the year ended  30 June 2022.</v>
      </c>
      <c r="C12" s="410"/>
      <c r="D12" s="410"/>
      <c r="E12" s="410"/>
      <c r="F12" s="410"/>
      <c r="G12" s="410"/>
      <c r="H12" s="410"/>
      <c r="I12" s="410"/>
      <c r="J12" s="410"/>
    </row>
    <row r="13" spans="1:10" ht="15.75" customHeight="1" x14ac:dyDescent="0.2">
      <c r="B13" s="410"/>
      <c r="C13" s="410"/>
      <c r="D13" s="410"/>
      <c r="E13" s="410"/>
      <c r="F13" s="410"/>
      <c r="G13" s="410"/>
      <c r="H13" s="410"/>
      <c r="I13" s="410"/>
      <c r="J13" s="410"/>
    </row>
    <row r="14" spans="1:10" x14ac:dyDescent="0.2">
      <c r="B14" s="410"/>
      <c r="C14" s="410"/>
      <c r="D14" s="410"/>
      <c r="E14" s="410"/>
      <c r="F14" s="410"/>
      <c r="G14" s="410"/>
      <c r="H14" s="410"/>
      <c r="I14" s="410"/>
      <c r="J14" s="410"/>
    </row>
    <row r="15" spans="1:10" ht="15.75" customHeight="1" x14ac:dyDescent="0.2">
      <c r="B15" s="406" t="str">
        <f>"We are in pleasure deputing our following representatives to take the audit of financial statements of "&amp;'Doc List'!$D$5&amp;'Doc List'!$C$6&amp;" "&amp;'Doc List'!$E$6&amp;" through online or physical or both wherever applicable."</f>
        <v>We are in pleasure deputing our following representatives to take the audit of financial statements of ELECTRO MECH AUTOMATION &amp; ENGINEERING LTD. for the year ended  30 June 2022 through online or physical or both wherever applicable.</v>
      </c>
      <c r="C15" s="406"/>
      <c r="D15" s="406"/>
      <c r="E15" s="406"/>
      <c r="F15" s="406"/>
      <c r="G15" s="406"/>
      <c r="H15" s="406"/>
      <c r="I15" s="406"/>
      <c r="J15" s="406"/>
    </row>
    <row r="16" spans="1:10" ht="15.75" customHeight="1" x14ac:dyDescent="0.2">
      <c r="A16" s="125" t="s">
        <v>123</v>
      </c>
      <c r="B16" s="406"/>
      <c r="C16" s="406"/>
      <c r="D16" s="406"/>
      <c r="E16" s="406"/>
      <c r="F16" s="406"/>
      <c r="G16" s="406"/>
      <c r="H16" s="406"/>
      <c r="I16" s="406"/>
      <c r="J16" s="406"/>
    </row>
    <row r="17" spans="1:12" x14ac:dyDescent="0.2">
      <c r="B17" s="406"/>
      <c r="C17" s="406"/>
      <c r="D17" s="406"/>
      <c r="E17" s="406"/>
      <c r="F17" s="406"/>
      <c r="G17" s="406"/>
      <c r="H17" s="406"/>
      <c r="I17" s="406"/>
      <c r="J17" s="406"/>
    </row>
    <row r="18" spans="1:12" x14ac:dyDescent="0.2">
      <c r="A18" s="131">
        <v>2</v>
      </c>
      <c r="C18" s="125">
        <v>1</v>
      </c>
      <c r="D18" s="125" t="str">
        <f>IF(A18=1,"Ayasa Afruza",IF(A18=2,"Maksuda Akter",IF(A18=3,"Taslima Khatun",IF(A18=4,"Abdur Razzak",""))))</f>
        <v>Maksuda Akter</v>
      </c>
    </row>
    <row r="19" spans="1:12" x14ac:dyDescent="0.2">
      <c r="A19" s="131">
        <v>4</v>
      </c>
      <c r="C19" s="125">
        <f>IF(D19="","",C18+1)</f>
        <v>2</v>
      </c>
      <c r="D19" s="125" t="str">
        <f>IF(A19=1,"Ayasa Afruza",IF(A19=2,"Maksuda Akter",IF(A19=3,"Taslima Khatun",IF(A19=4,"Abdur Razzak",""))))</f>
        <v>Abdur Razzak</v>
      </c>
    </row>
    <row r="20" spans="1:12" x14ac:dyDescent="0.2">
      <c r="C20" s="132"/>
      <c r="D20" s="125" t="str">
        <f t="shared" ref="D20" si="0">IF(C20=1,"Ayasa Afruza",IF(C20=2,"Maksuda Akter",IF(C20=3,"Taslima Khatun",IF(C20=4,"Abdur Razzak",""))))</f>
        <v/>
      </c>
    </row>
    <row r="21" spans="1:12" x14ac:dyDescent="0.2">
      <c r="B21" s="406" t="s">
        <v>268</v>
      </c>
      <c r="C21" s="406"/>
      <c r="D21" s="406"/>
      <c r="E21" s="406"/>
      <c r="F21" s="406"/>
      <c r="G21" s="406"/>
      <c r="H21" s="406"/>
      <c r="I21" s="406"/>
      <c r="J21" s="406"/>
    </row>
    <row r="22" spans="1:12" x14ac:dyDescent="0.2">
      <c r="B22" s="406"/>
      <c r="C22" s="406"/>
      <c r="D22" s="406"/>
      <c r="E22" s="406"/>
      <c r="F22" s="406"/>
      <c r="G22" s="406"/>
      <c r="H22" s="406"/>
      <c r="I22" s="406"/>
      <c r="J22" s="406"/>
    </row>
    <row r="23" spans="1:12" x14ac:dyDescent="0.2">
      <c r="B23" s="128" t="s">
        <v>269</v>
      </c>
    </row>
    <row r="24" spans="1:12" x14ac:dyDescent="0.2">
      <c r="B24" s="128"/>
    </row>
    <row r="25" spans="1:12" x14ac:dyDescent="0.2">
      <c r="B25" s="128" t="s">
        <v>126</v>
      </c>
    </row>
    <row r="26" spans="1:12" x14ac:dyDescent="0.2">
      <c r="B26" s="133"/>
    </row>
    <row r="27" spans="1:12" x14ac:dyDescent="0.2">
      <c r="B27" s="133"/>
      <c r="L27" s="134">
        <v>44888</v>
      </c>
    </row>
    <row r="28" spans="1:12" x14ac:dyDescent="0.2">
      <c r="B28" s="133"/>
    </row>
    <row r="29" spans="1:12" x14ac:dyDescent="0.2">
      <c r="B29" s="135" t="str">
        <f>[18]Input!$F$21</f>
        <v>Md. Abdur Rouf, FCA (Enrollment no 918)</v>
      </c>
    </row>
    <row r="30" spans="1:12" x14ac:dyDescent="0.2">
      <c r="B30" s="128" t="str">
        <f>[18]Input!$F$22</f>
        <v>Partner</v>
      </c>
    </row>
    <row r="31" spans="1:12" x14ac:dyDescent="0.2">
      <c r="B31" s="135" t="str">
        <f>[18]Input!$F$23</f>
        <v>Mak &amp; Co.</v>
      </c>
    </row>
    <row r="32" spans="1:12" x14ac:dyDescent="0.2">
      <c r="B32" s="128" t="str">
        <f>[18]Input!$F$24</f>
        <v>Chartered Accountants</v>
      </c>
    </row>
  </sheetData>
  <mergeCells count="6">
    <mergeCell ref="B21:J22"/>
    <mergeCell ref="C4:E4"/>
    <mergeCell ref="B8:F10"/>
    <mergeCell ref="B11:D11"/>
    <mergeCell ref="B12:J14"/>
    <mergeCell ref="B15:J17"/>
  </mergeCells>
  <pageMargins left="1" right="0.5" top="2" bottom="1" header="0.3" footer="0.3"/>
  <pageSetup orientation="portrait" r:id="rId1"/>
  <headerFooter>
    <oddHeader>&amp;L&amp;G&amp;R&amp;G</oddHeader>
  </headerFooter>
  <colBreaks count="1" manualBreakCount="1">
    <brk id="11" max="30" man="1"/>
  </col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92"/>
  <sheetViews>
    <sheetView view="pageBreakPreview" topLeftCell="A82" zoomScaleSheetLayoutView="100" workbookViewId="0">
      <selection activeCell="C49" sqref="C49:E49"/>
    </sheetView>
  </sheetViews>
  <sheetFormatPr defaultRowHeight="12.75" x14ac:dyDescent="0.2"/>
  <cols>
    <col min="1" max="1" width="2.33203125" style="125" customWidth="1"/>
    <col min="2" max="2" width="6.44140625" style="125" customWidth="1"/>
    <col min="3" max="3" width="11.44140625" style="125" customWidth="1"/>
    <col min="4" max="4" width="5.5546875" style="125" customWidth="1"/>
    <col min="5" max="5" width="8.88671875" style="125"/>
    <col min="6" max="6" width="5.77734375" style="125" customWidth="1"/>
    <col min="7" max="7" width="8" style="125" customWidth="1"/>
    <col min="8" max="8" width="8.21875" style="125" customWidth="1"/>
    <col min="9" max="9" width="8.88671875" style="125"/>
    <col min="10" max="10" width="10.77734375" style="125" customWidth="1"/>
    <col min="11" max="11" width="0.21875" style="125" customWidth="1"/>
    <col min="12" max="16384" width="8.88671875" style="125"/>
  </cols>
  <sheetData>
    <row r="1" spans="1:10" x14ac:dyDescent="0.2">
      <c r="J1" s="125" t="s">
        <v>0</v>
      </c>
    </row>
    <row r="2" spans="1:10" s="115" customFormat="1" ht="15" x14ac:dyDescent="0.25">
      <c r="A2" s="114"/>
      <c r="B2" s="115" t="s">
        <v>284</v>
      </c>
    </row>
    <row r="5" spans="1:10" x14ac:dyDescent="0.2">
      <c r="B5" s="147"/>
      <c r="C5" s="148"/>
      <c r="D5" s="148"/>
      <c r="E5" s="148"/>
    </row>
    <row r="6" spans="1:10" x14ac:dyDescent="0.2">
      <c r="B6" s="412" t="s">
        <v>285</v>
      </c>
      <c r="C6" s="412"/>
      <c r="D6" s="412"/>
      <c r="E6" s="412"/>
      <c r="F6" s="412"/>
      <c r="G6" s="412"/>
      <c r="H6" s="412"/>
      <c r="I6" s="412"/>
      <c r="J6" s="412"/>
    </row>
    <row r="7" spans="1:10" ht="15" customHeight="1" x14ac:dyDescent="0.2">
      <c r="B7" s="413" t="str">
        <f>"Client: "&amp;'Doc List'!$D$5</f>
        <v>Client: ELECTRO MECH AUTOMATION &amp; ENGINEERING LTD.</v>
      </c>
      <c r="C7" s="413"/>
      <c r="D7" s="413"/>
      <c r="E7" s="413"/>
      <c r="F7" s="413"/>
      <c r="G7" s="413"/>
      <c r="H7" s="413"/>
      <c r="I7" s="413"/>
      <c r="J7" s="413"/>
    </row>
    <row r="8" spans="1:10" x14ac:dyDescent="0.2">
      <c r="B8" s="129"/>
    </row>
    <row r="9" spans="1:10" ht="12.75" customHeight="1" x14ac:dyDescent="0.2">
      <c r="B9" s="406" t="str">
        <f>"I am "&amp;$B$19&amp;" hereby confirming that I am independent from the client as mentioned above in both mind as well as appearance and I am eligible to conduct the audit and related service as an engagement partner."</f>
        <v>I am Md. Abdur Rouf, FCA (Enrollment no 918) hereby confirming that I am independent from the client as mentioned above in both mind as well as appearance and I am eligible to conduct the audit and related service as an engagement partner.</v>
      </c>
      <c r="C9" s="406"/>
      <c r="D9" s="406"/>
      <c r="E9" s="406"/>
      <c r="F9" s="406"/>
      <c r="G9" s="406"/>
      <c r="H9" s="406"/>
      <c r="I9" s="406"/>
      <c r="J9" s="406"/>
    </row>
    <row r="10" spans="1:10" ht="12.75" customHeight="1" x14ac:dyDescent="0.2">
      <c r="B10" s="406"/>
      <c r="C10" s="406"/>
      <c r="D10" s="406"/>
      <c r="E10" s="406"/>
      <c r="F10" s="406"/>
      <c r="G10" s="406"/>
      <c r="H10" s="406"/>
      <c r="I10" s="406"/>
      <c r="J10" s="406"/>
    </row>
    <row r="11" spans="1:10" x14ac:dyDescent="0.2">
      <c r="B11" s="406"/>
      <c r="C11" s="406"/>
      <c r="D11" s="406"/>
      <c r="E11" s="406"/>
      <c r="F11" s="406"/>
      <c r="G11" s="406"/>
      <c r="H11" s="406"/>
      <c r="I11" s="406"/>
      <c r="J11" s="406"/>
    </row>
    <row r="12" spans="1:10" x14ac:dyDescent="0.2">
      <c r="B12" s="406"/>
      <c r="C12" s="406"/>
      <c r="D12" s="406"/>
      <c r="E12" s="406"/>
      <c r="F12" s="406"/>
      <c r="G12" s="406"/>
      <c r="H12" s="406"/>
      <c r="I12" s="406"/>
      <c r="J12" s="406"/>
    </row>
    <row r="13" spans="1:10" x14ac:dyDescent="0.2">
      <c r="B13" s="406" t="str">
        <f>"I am further confirming that I do not have any threat of Independence to conduct the audit as I do not own any shares and also I do not have any immediate family member(s) who holds any shares or serve as an employee in "&amp;'Doc List'!$D$5&amp;"."</f>
        <v>I am further confirming that I do not have any threat of Independence to conduct the audit as I do not own any shares and also I do not have any immediate family member(s) who holds any shares or serve as an employee in ELECTRO MECH AUTOMATION &amp; ENGINEERING LTD..</v>
      </c>
      <c r="C13" s="406"/>
      <c r="D13" s="406"/>
      <c r="E13" s="406"/>
      <c r="F13" s="406"/>
      <c r="G13" s="406"/>
      <c r="H13" s="406"/>
      <c r="I13" s="406"/>
      <c r="J13" s="406"/>
    </row>
    <row r="14" spans="1:10" x14ac:dyDescent="0.2">
      <c r="B14" s="406"/>
      <c r="C14" s="406"/>
      <c r="D14" s="406"/>
      <c r="E14" s="406"/>
      <c r="F14" s="406"/>
      <c r="G14" s="406"/>
      <c r="H14" s="406"/>
      <c r="I14" s="406"/>
      <c r="J14" s="406"/>
    </row>
    <row r="15" spans="1:10" x14ac:dyDescent="0.2">
      <c r="B15" s="406"/>
      <c r="C15" s="406"/>
      <c r="D15" s="406"/>
      <c r="E15" s="406"/>
      <c r="F15" s="406"/>
      <c r="G15" s="406"/>
      <c r="H15" s="406"/>
      <c r="I15" s="406"/>
      <c r="J15" s="406"/>
    </row>
    <row r="16" spans="1:10" x14ac:dyDescent="0.2">
      <c r="B16" s="406"/>
      <c r="C16" s="406"/>
      <c r="D16" s="406"/>
      <c r="E16" s="406"/>
      <c r="F16" s="406"/>
      <c r="G16" s="406"/>
      <c r="H16" s="406"/>
      <c r="I16" s="406"/>
      <c r="J16" s="406"/>
    </row>
    <row r="17" spans="2:11" x14ac:dyDescent="0.2">
      <c r="B17" s="149"/>
      <c r="C17" s="149"/>
      <c r="D17" s="149"/>
      <c r="E17" s="149"/>
      <c r="F17" s="149"/>
      <c r="G17" s="149"/>
      <c r="H17" s="149"/>
      <c r="I17" s="149"/>
      <c r="J17" s="149"/>
    </row>
    <row r="18" spans="2:11" x14ac:dyDescent="0.2">
      <c r="B18" s="150"/>
      <c r="C18" s="150"/>
      <c r="D18" s="150"/>
      <c r="E18" s="150"/>
      <c r="F18" s="150"/>
      <c r="G18" s="150"/>
      <c r="H18" s="150"/>
      <c r="I18" s="150"/>
      <c r="J18" s="150"/>
    </row>
    <row r="19" spans="2:11" x14ac:dyDescent="0.2">
      <c r="B19" s="129" t="str">
        <f>'Doc List'!$N$3</f>
        <v>Md. Abdur Rouf, FCA (Enrollment no 918)</v>
      </c>
      <c r="C19" s="148"/>
      <c r="D19" s="148"/>
      <c r="E19" s="148"/>
    </row>
    <row r="20" spans="2:11" x14ac:dyDescent="0.2">
      <c r="B20" s="127" t="str">
        <f>'Doc List'!$N$4</f>
        <v>Partner</v>
      </c>
      <c r="C20" s="148"/>
      <c r="D20" s="148"/>
      <c r="E20" s="148"/>
      <c r="H20" s="147" t="s">
        <v>35</v>
      </c>
      <c r="I20" s="411">
        <f ca="1">E_Letter!$E$3+1</f>
        <v>44962.563944675923</v>
      </c>
      <c r="J20" s="411"/>
      <c r="K20" s="411"/>
    </row>
    <row r="21" spans="2:11" x14ac:dyDescent="0.2">
      <c r="B21" s="129" t="str">
        <f>'Doc List'!$N$5</f>
        <v>Mak &amp; Co.</v>
      </c>
      <c r="C21" s="148"/>
      <c r="D21" s="148"/>
      <c r="E21" s="148"/>
    </row>
    <row r="22" spans="2:11" x14ac:dyDescent="0.2">
      <c r="B22" s="127" t="str">
        <f>'Doc List'!$N$6</f>
        <v>Chartered Accountants</v>
      </c>
      <c r="C22" s="148"/>
      <c r="D22" s="148"/>
      <c r="E22" s="148"/>
    </row>
    <row r="23" spans="2:11" x14ac:dyDescent="0.2">
      <c r="B23" s="127"/>
      <c r="C23" s="148"/>
      <c r="D23" s="148"/>
      <c r="E23" s="148"/>
    </row>
    <row r="24" spans="2:11" ht="13.5" thickBot="1" x14ac:dyDescent="0.25">
      <c r="B24" s="152"/>
      <c r="C24" s="152"/>
      <c r="D24" s="152"/>
      <c r="E24" s="152"/>
      <c r="F24" s="152"/>
      <c r="G24" s="152"/>
      <c r="H24" s="152"/>
      <c r="I24" s="152"/>
      <c r="J24" s="152"/>
    </row>
    <row r="26" spans="2:11" x14ac:dyDescent="0.2">
      <c r="B26" s="135" t="str">
        <f>$H$20</f>
        <v>Date:</v>
      </c>
      <c r="C26" s="411">
        <f ca="1">$I$20</f>
        <v>44962.563944675923</v>
      </c>
      <c r="D26" s="411"/>
      <c r="E26" s="411"/>
    </row>
    <row r="27" spans="2:11" x14ac:dyDescent="0.2">
      <c r="B27" s="147"/>
      <c r="C27" s="148"/>
      <c r="D27" s="148"/>
      <c r="E27" s="148"/>
    </row>
    <row r="28" spans="2:11" x14ac:dyDescent="0.2">
      <c r="B28" s="129" t="str">
        <f>"Mr. "&amp;$B$19</f>
        <v>Mr. Md. Abdur Rouf, FCA (Enrollment no 918)</v>
      </c>
      <c r="C28" s="148"/>
      <c r="D28" s="148"/>
      <c r="E28" s="148"/>
    </row>
    <row r="29" spans="2:11" x14ac:dyDescent="0.2">
      <c r="B29" s="127" t="str">
        <f>$B$20</f>
        <v>Partner</v>
      </c>
      <c r="C29" s="148"/>
      <c r="D29" s="148"/>
      <c r="E29" s="148"/>
    </row>
    <row r="30" spans="2:11" x14ac:dyDescent="0.2">
      <c r="B30" s="129" t="str">
        <f>$B$21</f>
        <v>Mak &amp; Co.</v>
      </c>
      <c r="C30" s="148"/>
      <c r="D30" s="148"/>
      <c r="E30" s="148"/>
    </row>
    <row r="31" spans="2:11" x14ac:dyDescent="0.2">
      <c r="B31" s="127" t="str">
        <f>$B$22</f>
        <v>Chartered Accountants</v>
      </c>
      <c r="C31" s="148"/>
      <c r="D31" s="148"/>
      <c r="E31" s="148"/>
    </row>
    <row r="32" spans="2:11" x14ac:dyDescent="0.2">
      <c r="B32" s="147"/>
      <c r="C32" s="148"/>
      <c r="D32" s="148"/>
      <c r="E32" s="148"/>
    </row>
    <row r="33" spans="2:10" x14ac:dyDescent="0.2">
      <c r="B33" s="125" t="s">
        <v>264</v>
      </c>
      <c r="C33" s="148"/>
      <c r="D33" s="148"/>
      <c r="E33" s="148"/>
    </row>
    <row r="34" spans="2:10" x14ac:dyDescent="0.2">
      <c r="B34" s="412" t="str">
        <f>$B$6</f>
        <v>Independence Declaration</v>
      </c>
      <c r="C34" s="412"/>
      <c r="D34" s="412"/>
      <c r="E34" s="412"/>
      <c r="F34" s="412"/>
      <c r="G34" s="412"/>
      <c r="H34" s="412"/>
      <c r="I34" s="412"/>
      <c r="J34" s="412"/>
    </row>
    <row r="35" spans="2:10" ht="15" customHeight="1" x14ac:dyDescent="0.2">
      <c r="B35" s="413" t="str">
        <f>$B$7</f>
        <v>Client: ELECTRO MECH AUTOMATION &amp; ENGINEERING LTD.</v>
      </c>
      <c r="C35" s="413"/>
      <c r="D35" s="413"/>
      <c r="E35" s="413"/>
      <c r="F35" s="413"/>
      <c r="G35" s="413"/>
      <c r="H35" s="413"/>
      <c r="I35" s="413"/>
      <c r="J35" s="413"/>
    </row>
    <row r="36" spans="2:10" x14ac:dyDescent="0.2">
      <c r="B36" s="129"/>
    </row>
    <row r="37" spans="2:10" ht="12.75" customHeight="1" x14ac:dyDescent="0.2">
      <c r="B37" s="406" t="str">
        <f>"I am "&amp;$B$47&amp;" hereby confirming you that I am independent from the client as mentioned above in both mind as well as appearance. "</f>
        <v xml:space="preserve">I am Ayasa Afruza hereby confirming you that I am independent from the client as mentioned above in both mind as well as appearance. </v>
      </c>
      <c r="C37" s="406"/>
      <c r="D37" s="406"/>
      <c r="E37" s="406"/>
      <c r="F37" s="406"/>
      <c r="G37" s="406"/>
      <c r="H37" s="406"/>
      <c r="I37" s="406"/>
      <c r="J37" s="406"/>
    </row>
    <row r="38" spans="2:10" x14ac:dyDescent="0.2">
      <c r="B38" s="406"/>
      <c r="C38" s="406"/>
      <c r="D38" s="406"/>
      <c r="E38" s="406"/>
      <c r="F38" s="406"/>
      <c r="G38" s="406"/>
      <c r="H38" s="406"/>
      <c r="I38" s="406"/>
      <c r="J38" s="406"/>
    </row>
    <row r="39" spans="2:10" x14ac:dyDescent="0.2">
      <c r="B39" s="406"/>
      <c r="C39" s="406"/>
      <c r="D39" s="406"/>
      <c r="E39" s="406"/>
      <c r="F39" s="406"/>
      <c r="G39" s="406"/>
      <c r="H39" s="406"/>
      <c r="I39" s="406"/>
      <c r="J39" s="406"/>
    </row>
    <row r="40" spans="2:10" x14ac:dyDescent="0.2">
      <c r="B40" s="406" t="str">
        <f>$B$13</f>
        <v>I am further confirming that I do not have any threat of Independence to conduct the audit as I do not own any shares and also I do not have any immediate family member(s) who holds any shares or serve as an employee in ELECTRO MECH AUTOMATION &amp; ENGINEERING LTD..</v>
      </c>
      <c r="C40" s="406"/>
      <c r="D40" s="406"/>
      <c r="E40" s="406"/>
      <c r="F40" s="406"/>
      <c r="G40" s="406"/>
      <c r="H40" s="406"/>
      <c r="I40" s="406"/>
      <c r="J40" s="406"/>
    </row>
    <row r="41" spans="2:10" x14ac:dyDescent="0.2">
      <c r="B41" s="406"/>
      <c r="C41" s="406"/>
      <c r="D41" s="406"/>
      <c r="E41" s="406"/>
      <c r="F41" s="406"/>
      <c r="G41" s="406"/>
      <c r="H41" s="406"/>
      <c r="I41" s="406"/>
      <c r="J41" s="406"/>
    </row>
    <row r="42" spans="2:10" x14ac:dyDescent="0.2">
      <c r="B42" s="406"/>
      <c r="C42" s="406"/>
      <c r="D42" s="406"/>
      <c r="E42" s="406"/>
      <c r="F42" s="406"/>
      <c r="G42" s="406"/>
      <c r="H42" s="406"/>
      <c r="I42" s="406"/>
      <c r="J42" s="406"/>
    </row>
    <row r="43" spans="2:10" x14ac:dyDescent="0.2">
      <c r="B43" s="406"/>
      <c r="C43" s="406"/>
      <c r="D43" s="406"/>
      <c r="E43" s="406"/>
      <c r="F43" s="406"/>
      <c r="G43" s="406"/>
      <c r="H43" s="406"/>
      <c r="I43" s="406"/>
      <c r="J43" s="406"/>
    </row>
    <row r="44" spans="2:10" x14ac:dyDescent="0.2">
      <c r="B44" s="149"/>
      <c r="C44" s="149"/>
      <c r="D44" s="149"/>
      <c r="E44" s="149"/>
      <c r="F44" s="149"/>
      <c r="G44" s="149"/>
      <c r="H44" s="149"/>
      <c r="I44" s="149"/>
      <c r="J44" s="149"/>
    </row>
    <row r="45" spans="2:10" x14ac:dyDescent="0.2">
      <c r="B45" s="150"/>
      <c r="C45" s="150"/>
      <c r="D45" s="150"/>
      <c r="E45" s="150"/>
      <c r="F45" s="150"/>
      <c r="G45" s="150"/>
      <c r="H45" s="150"/>
      <c r="I45" s="150"/>
      <c r="J45" s="150"/>
    </row>
    <row r="46" spans="2:10" x14ac:dyDescent="0.2">
      <c r="B46" s="414" t="s">
        <v>286</v>
      </c>
      <c r="C46" s="414"/>
      <c r="D46" s="414"/>
      <c r="E46" s="414"/>
      <c r="F46" s="150"/>
      <c r="G46" s="150"/>
      <c r="H46" s="150"/>
      <c r="I46" s="150"/>
      <c r="J46" s="150"/>
    </row>
    <row r="47" spans="2:10" ht="13.5" thickBot="1" x14ac:dyDescent="0.25">
      <c r="B47" s="153" t="s">
        <v>289</v>
      </c>
      <c r="C47" s="154"/>
      <c r="D47" s="154"/>
      <c r="E47" s="154"/>
      <c r="F47" s="154"/>
      <c r="G47" s="154"/>
      <c r="H47" s="154"/>
      <c r="I47" s="154"/>
      <c r="J47" s="154"/>
    </row>
    <row r="48" spans="2:10" x14ac:dyDescent="0.2">
      <c r="B48" s="127"/>
      <c r="C48" s="150"/>
      <c r="D48" s="150"/>
      <c r="E48" s="150"/>
      <c r="F48" s="150"/>
      <c r="G48" s="150"/>
      <c r="H48" s="150"/>
      <c r="I48" s="150"/>
      <c r="J48" s="150"/>
    </row>
    <row r="49" spans="2:10" x14ac:dyDescent="0.2">
      <c r="B49" s="135" t="str">
        <f>$H$20</f>
        <v>Date:</v>
      </c>
      <c r="C49" s="411">
        <f ca="1">$I$20</f>
        <v>44962.563944675923</v>
      </c>
      <c r="D49" s="411"/>
      <c r="E49" s="411"/>
    </row>
    <row r="50" spans="2:10" x14ac:dyDescent="0.2">
      <c r="B50" s="147"/>
      <c r="C50" s="148"/>
      <c r="D50" s="148"/>
      <c r="E50" s="148"/>
    </row>
    <row r="51" spans="2:10" x14ac:dyDescent="0.2">
      <c r="B51" s="129" t="str">
        <f>"Mr. "&amp;$B$19</f>
        <v>Mr. Md. Abdur Rouf, FCA (Enrollment no 918)</v>
      </c>
      <c r="C51" s="148"/>
      <c r="D51" s="148"/>
      <c r="E51" s="148"/>
    </row>
    <row r="52" spans="2:10" x14ac:dyDescent="0.2">
      <c r="B52" s="127" t="str">
        <f>$B$20</f>
        <v>Partner</v>
      </c>
      <c r="C52" s="148"/>
      <c r="D52" s="148"/>
      <c r="E52" s="148"/>
    </row>
    <row r="53" spans="2:10" x14ac:dyDescent="0.2">
      <c r="B53" s="129" t="str">
        <f>$B$21</f>
        <v>Mak &amp; Co.</v>
      </c>
      <c r="C53" s="148"/>
      <c r="D53" s="148"/>
      <c r="E53" s="148"/>
    </row>
    <row r="54" spans="2:10" x14ac:dyDescent="0.2">
      <c r="B54" s="127" t="str">
        <f>$B$22</f>
        <v>Chartered Accountants</v>
      </c>
      <c r="C54" s="148"/>
      <c r="D54" s="148"/>
      <c r="E54" s="148"/>
    </row>
    <row r="55" spans="2:10" x14ac:dyDescent="0.2">
      <c r="B55" s="147"/>
      <c r="C55" s="148"/>
      <c r="D55" s="148"/>
      <c r="E55" s="148"/>
    </row>
    <row r="56" spans="2:10" x14ac:dyDescent="0.2">
      <c r="B56" s="125" t="str">
        <f>$B$33</f>
        <v>Dear Sir,</v>
      </c>
      <c r="C56" s="148"/>
      <c r="D56" s="148"/>
      <c r="E56" s="148"/>
    </row>
    <row r="57" spans="2:10" x14ac:dyDescent="0.2">
      <c r="B57" s="412" t="str">
        <f>$B$6</f>
        <v>Independence Declaration</v>
      </c>
      <c r="C57" s="412"/>
      <c r="D57" s="412"/>
      <c r="E57" s="412"/>
      <c r="F57" s="412"/>
      <c r="G57" s="412"/>
      <c r="H57" s="412"/>
      <c r="I57" s="412"/>
      <c r="J57" s="412"/>
    </row>
    <row r="58" spans="2:10" ht="15" customHeight="1" x14ac:dyDescent="0.2">
      <c r="B58" s="413" t="str">
        <f>$B$7</f>
        <v>Client: ELECTRO MECH AUTOMATION &amp; ENGINEERING LTD.</v>
      </c>
      <c r="C58" s="413"/>
      <c r="D58" s="413"/>
      <c r="E58" s="413"/>
      <c r="F58" s="413"/>
      <c r="G58" s="413"/>
      <c r="H58" s="413"/>
      <c r="I58" s="413"/>
      <c r="J58" s="413"/>
    </row>
    <row r="59" spans="2:10" x14ac:dyDescent="0.2">
      <c r="B59" s="129"/>
    </row>
    <row r="60" spans="2:10" ht="12.75" customHeight="1" x14ac:dyDescent="0.2">
      <c r="B60" s="406" t="str">
        <f>"I am "&amp;$B$69&amp;" hereby confirming you that I am independent from the client as mentioned above in both mind as well as appearance. "</f>
        <v xml:space="preserve">I am Abdur Razzak hereby confirming you that I am independent from the client as mentioned above in both mind as well as appearance. </v>
      </c>
      <c r="C60" s="406"/>
      <c r="D60" s="406"/>
      <c r="E60" s="406"/>
      <c r="F60" s="406"/>
      <c r="G60" s="406"/>
      <c r="H60" s="406"/>
      <c r="I60" s="406"/>
      <c r="J60" s="406"/>
    </row>
    <row r="61" spans="2:10" x14ac:dyDescent="0.2">
      <c r="B61" s="406"/>
      <c r="C61" s="406"/>
      <c r="D61" s="406"/>
      <c r="E61" s="406"/>
      <c r="F61" s="406"/>
      <c r="G61" s="406"/>
      <c r="H61" s="406"/>
      <c r="I61" s="406"/>
      <c r="J61" s="406"/>
    </row>
    <row r="62" spans="2:10" x14ac:dyDescent="0.2">
      <c r="B62" s="406"/>
      <c r="C62" s="406"/>
      <c r="D62" s="406"/>
      <c r="E62" s="406"/>
      <c r="F62" s="406"/>
      <c r="G62" s="406"/>
      <c r="H62" s="406"/>
      <c r="I62" s="406"/>
      <c r="J62" s="406"/>
    </row>
    <row r="63" spans="2:10" x14ac:dyDescent="0.2">
      <c r="B63" s="406" t="str">
        <f>$B$40</f>
        <v>I am further confirming that I do not have any threat of Independence to conduct the audit as I do not own any shares and also I do not have any immediate family member(s) who holds any shares or serve as an employee in ELECTRO MECH AUTOMATION &amp; ENGINEERING LTD..</v>
      </c>
      <c r="C63" s="406"/>
      <c r="D63" s="406"/>
      <c r="E63" s="406"/>
      <c r="F63" s="406"/>
      <c r="G63" s="406"/>
      <c r="H63" s="406"/>
      <c r="I63" s="406"/>
      <c r="J63" s="406"/>
    </row>
    <row r="64" spans="2:10" x14ac:dyDescent="0.2">
      <c r="B64" s="406"/>
      <c r="C64" s="406"/>
      <c r="D64" s="406"/>
      <c r="E64" s="406"/>
      <c r="F64" s="406"/>
      <c r="G64" s="406"/>
      <c r="H64" s="406"/>
      <c r="I64" s="406"/>
      <c r="J64" s="406"/>
    </row>
    <row r="65" spans="2:10" x14ac:dyDescent="0.2">
      <c r="B65" s="406"/>
      <c r="C65" s="406"/>
      <c r="D65" s="406"/>
      <c r="E65" s="406"/>
      <c r="F65" s="406"/>
      <c r="G65" s="406"/>
      <c r="H65" s="406"/>
      <c r="I65" s="406"/>
      <c r="J65" s="406"/>
    </row>
    <row r="66" spans="2:10" x14ac:dyDescent="0.2">
      <c r="B66" s="406"/>
      <c r="C66" s="406"/>
      <c r="D66" s="406"/>
      <c r="E66" s="406"/>
      <c r="F66" s="406"/>
      <c r="G66" s="406"/>
      <c r="H66" s="406"/>
      <c r="I66" s="406"/>
      <c r="J66" s="406"/>
    </row>
    <row r="67" spans="2:10" x14ac:dyDescent="0.2">
      <c r="B67" s="149"/>
      <c r="C67" s="149"/>
      <c r="D67" s="149"/>
      <c r="E67" s="149"/>
      <c r="F67" s="149"/>
      <c r="G67" s="149"/>
      <c r="H67" s="149"/>
      <c r="I67" s="149"/>
      <c r="J67" s="149"/>
    </row>
    <row r="68" spans="2:10" x14ac:dyDescent="0.2">
      <c r="B68" s="414" t="s">
        <v>286</v>
      </c>
      <c r="C68" s="414"/>
      <c r="D68" s="414"/>
      <c r="E68" s="414"/>
      <c r="F68" s="150"/>
      <c r="G68" s="150"/>
      <c r="H68" s="150"/>
      <c r="I68" s="150"/>
      <c r="J68" s="150"/>
    </row>
    <row r="69" spans="2:10" x14ac:dyDescent="0.2">
      <c r="B69" s="151" t="s">
        <v>288</v>
      </c>
      <c r="C69" s="150"/>
      <c r="D69" s="150"/>
      <c r="E69" s="150"/>
      <c r="F69" s="150"/>
      <c r="G69" s="150"/>
      <c r="H69" s="150"/>
      <c r="I69" s="150"/>
      <c r="J69" s="150"/>
    </row>
    <row r="70" spans="2:10" ht="13.5" thickBot="1" x14ac:dyDescent="0.25">
      <c r="B70" s="152"/>
      <c r="C70" s="152"/>
      <c r="D70" s="152"/>
      <c r="E70" s="152"/>
      <c r="F70" s="152"/>
      <c r="G70" s="152"/>
      <c r="H70" s="152"/>
      <c r="I70" s="152"/>
      <c r="J70" s="152"/>
    </row>
    <row r="72" spans="2:10" x14ac:dyDescent="0.2">
      <c r="B72" s="135" t="str">
        <f>$H$20</f>
        <v>Date:</v>
      </c>
      <c r="C72" s="411">
        <f ca="1">$I$20</f>
        <v>44962.563944675923</v>
      </c>
      <c r="D72" s="411"/>
      <c r="E72" s="411"/>
    </row>
    <row r="73" spans="2:10" x14ac:dyDescent="0.2">
      <c r="B73" s="147"/>
      <c r="C73" s="148"/>
      <c r="D73" s="148"/>
      <c r="E73" s="148"/>
    </row>
    <row r="74" spans="2:10" x14ac:dyDescent="0.2">
      <c r="B74" s="129" t="str">
        <f>"Mr. "&amp;$B$19</f>
        <v>Mr. Md. Abdur Rouf, FCA (Enrollment no 918)</v>
      </c>
      <c r="C74" s="148"/>
      <c r="D74" s="148"/>
      <c r="E74" s="148"/>
    </row>
    <row r="75" spans="2:10" x14ac:dyDescent="0.2">
      <c r="B75" s="127" t="str">
        <f>$B$20</f>
        <v>Partner</v>
      </c>
      <c r="C75" s="148"/>
      <c r="D75" s="148"/>
      <c r="E75" s="148"/>
    </row>
    <row r="76" spans="2:10" x14ac:dyDescent="0.2">
      <c r="B76" s="129" t="str">
        <f>$B$21</f>
        <v>Mak &amp; Co.</v>
      </c>
      <c r="C76" s="148"/>
      <c r="D76" s="148"/>
      <c r="E76" s="148"/>
    </row>
    <row r="77" spans="2:10" x14ac:dyDescent="0.2">
      <c r="B77" s="127" t="str">
        <f>$B$22</f>
        <v>Chartered Accountants</v>
      </c>
      <c r="C77" s="148"/>
      <c r="D77" s="148"/>
      <c r="E77" s="148"/>
    </row>
    <row r="78" spans="2:10" x14ac:dyDescent="0.2">
      <c r="B78" s="147"/>
      <c r="C78" s="148"/>
      <c r="D78" s="148"/>
      <c r="E78" s="148"/>
    </row>
    <row r="79" spans="2:10" x14ac:dyDescent="0.2">
      <c r="B79" s="125" t="str">
        <f>$B$33</f>
        <v>Dear Sir,</v>
      </c>
      <c r="C79" s="148"/>
      <c r="D79" s="148"/>
      <c r="E79" s="148"/>
    </row>
    <row r="80" spans="2:10" x14ac:dyDescent="0.2">
      <c r="B80" s="412" t="str">
        <f>$B$6</f>
        <v>Independence Declaration</v>
      </c>
      <c r="C80" s="412"/>
      <c r="D80" s="412"/>
      <c r="E80" s="412"/>
      <c r="F80" s="412"/>
      <c r="G80" s="412"/>
      <c r="H80" s="412"/>
      <c r="I80" s="412"/>
      <c r="J80" s="412"/>
    </row>
    <row r="81" spans="2:10" ht="15" customHeight="1" x14ac:dyDescent="0.2">
      <c r="B81" s="413" t="str">
        <f>$B$7</f>
        <v>Client: ELECTRO MECH AUTOMATION &amp; ENGINEERING LTD.</v>
      </c>
      <c r="C81" s="413"/>
      <c r="D81" s="413"/>
      <c r="E81" s="413"/>
      <c r="F81" s="413"/>
      <c r="G81" s="413"/>
      <c r="H81" s="413"/>
      <c r="I81" s="413"/>
      <c r="J81" s="413"/>
    </row>
    <row r="82" spans="2:10" x14ac:dyDescent="0.2">
      <c r="B82" s="129"/>
    </row>
    <row r="83" spans="2:10" ht="12.75" customHeight="1" x14ac:dyDescent="0.2">
      <c r="B83" s="406" t="str">
        <f>"I am "&amp;$B$92&amp;" hereby confirming you that I am independent from the client as mentioned above in both mind as well as appearance. "</f>
        <v xml:space="preserve">I am Maksuda Akter hereby confirming you that I am independent from the client as mentioned above in both mind as well as appearance. </v>
      </c>
      <c r="C83" s="406"/>
      <c r="D83" s="406"/>
      <c r="E83" s="406"/>
      <c r="F83" s="406"/>
      <c r="G83" s="406"/>
      <c r="H83" s="406"/>
      <c r="I83" s="406"/>
      <c r="J83" s="406"/>
    </row>
    <row r="84" spans="2:10" x14ac:dyDescent="0.2">
      <c r="B84" s="406"/>
      <c r="C84" s="406"/>
      <c r="D84" s="406"/>
      <c r="E84" s="406"/>
      <c r="F84" s="406"/>
      <c r="G84" s="406"/>
      <c r="H84" s="406"/>
      <c r="I84" s="406"/>
      <c r="J84" s="406"/>
    </row>
    <row r="85" spans="2:10" x14ac:dyDescent="0.2">
      <c r="B85" s="406"/>
      <c r="C85" s="406"/>
      <c r="D85" s="406"/>
      <c r="E85" s="406"/>
      <c r="F85" s="406"/>
      <c r="G85" s="406"/>
      <c r="H85" s="406"/>
      <c r="I85" s="406"/>
      <c r="J85" s="406"/>
    </row>
    <row r="86" spans="2:10" x14ac:dyDescent="0.2">
      <c r="B86" s="406" t="str">
        <f>$B$40</f>
        <v>I am further confirming that I do not have any threat of Independence to conduct the audit as I do not own any shares and also I do not have any immediate family member(s) who holds any shares or serve as an employee in ELECTRO MECH AUTOMATION &amp; ENGINEERING LTD..</v>
      </c>
      <c r="C86" s="406"/>
      <c r="D86" s="406"/>
      <c r="E86" s="406"/>
      <c r="F86" s="406"/>
      <c r="G86" s="406"/>
      <c r="H86" s="406"/>
      <c r="I86" s="406"/>
      <c r="J86" s="406"/>
    </row>
    <row r="87" spans="2:10" x14ac:dyDescent="0.2">
      <c r="B87" s="406"/>
      <c r="C87" s="406"/>
      <c r="D87" s="406"/>
      <c r="E87" s="406"/>
      <c r="F87" s="406"/>
      <c r="G87" s="406"/>
      <c r="H87" s="406"/>
      <c r="I87" s="406"/>
      <c r="J87" s="406"/>
    </row>
    <row r="88" spans="2:10" x14ac:dyDescent="0.2">
      <c r="B88" s="406"/>
      <c r="C88" s="406"/>
      <c r="D88" s="406"/>
      <c r="E88" s="406"/>
      <c r="F88" s="406"/>
      <c r="G88" s="406"/>
      <c r="H88" s="406"/>
      <c r="I88" s="406"/>
      <c r="J88" s="406"/>
    </row>
    <row r="89" spans="2:10" x14ac:dyDescent="0.2">
      <c r="B89" s="406"/>
      <c r="C89" s="406"/>
      <c r="D89" s="406"/>
      <c r="E89" s="406"/>
      <c r="F89" s="406"/>
      <c r="G89" s="406"/>
      <c r="H89" s="406"/>
      <c r="I89" s="406"/>
      <c r="J89" s="406"/>
    </row>
    <row r="90" spans="2:10" x14ac:dyDescent="0.2">
      <c r="B90" s="149"/>
      <c r="C90" s="149"/>
      <c r="D90" s="149"/>
      <c r="E90" s="149"/>
      <c r="F90" s="149"/>
      <c r="G90" s="149"/>
      <c r="H90" s="149"/>
      <c r="I90" s="149"/>
      <c r="J90" s="149"/>
    </row>
    <row r="91" spans="2:10" x14ac:dyDescent="0.2">
      <c r="B91" s="414" t="s">
        <v>286</v>
      </c>
      <c r="C91" s="414"/>
      <c r="D91" s="414"/>
      <c r="E91" s="414"/>
      <c r="F91" s="150"/>
      <c r="G91" s="150"/>
      <c r="H91" s="150"/>
      <c r="I91" s="150"/>
      <c r="J91" s="150"/>
    </row>
    <row r="92" spans="2:10" x14ac:dyDescent="0.2">
      <c r="B92" s="151" t="s">
        <v>287</v>
      </c>
      <c r="C92" s="150"/>
      <c r="D92" s="150"/>
      <c r="E92" s="150"/>
      <c r="F92" s="150"/>
      <c r="G92" s="150"/>
      <c r="H92" s="150"/>
      <c r="I92" s="150"/>
      <c r="J92" s="150"/>
    </row>
  </sheetData>
  <mergeCells count="23">
    <mergeCell ref="B80:J80"/>
    <mergeCell ref="B81:J81"/>
    <mergeCell ref="B83:J85"/>
    <mergeCell ref="B86:J89"/>
    <mergeCell ref="B91:E91"/>
    <mergeCell ref="C72:E72"/>
    <mergeCell ref="B34:J34"/>
    <mergeCell ref="B35:J35"/>
    <mergeCell ref="B37:J39"/>
    <mergeCell ref="B40:J43"/>
    <mergeCell ref="B46:E46"/>
    <mergeCell ref="C49:E49"/>
    <mergeCell ref="B57:J57"/>
    <mergeCell ref="B58:J58"/>
    <mergeCell ref="B60:J62"/>
    <mergeCell ref="B63:J66"/>
    <mergeCell ref="B68:E68"/>
    <mergeCell ref="C26:E26"/>
    <mergeCell ref="B6:J6"/>
    <mergeCell ref="B7:J7"/>
    <mergeCell ref="B9:J12"/>
    <mergeCell ref="B13:J16"/>
    <mergeCell ref="I20:K20"/>
  </mergeCells>
  <pageMargins left="1" right="0.5" top="2" bottom="1" header="0.3" footer="0.3"/>
  <pageSetup orientation="portrait" r:id="rId1"/>
  <rowBreaks count="1" manualBreakCount="1">
    <brk id="2" min="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Doc List</vt:lpstr>
      <vt:lpstr>Doc_Req</vt:lpstr>
      <vt:lpstr>I_M</vt:lpstr>
      <vt:lpstr>Quotation</vt:lpstr>
      <vt:lpstr>Appoin_Letter</vt:lpstr>
      <vt:lpstr>E_Letter</vt:lpstr>
      <vt:lpstr>PC</vt:lpstr>
      <vt:lpstr>Team D</vt:lpstr>
      <vt:lpstr>Indep</vt:lpstr>
      <vt:lpstr>Form 23-B</vt:lpstr>
      <vt:lpstr>BankConf</vt:lpstr>
      <vt:lpstr>E_Letter!_GoBack</vt:lpstr>
      <vt:lpstr>Appoin_Letter!Print_Area</vt:lpstr>
      <vt:lpstr>BankConf!Print_Area</vt:lpstr>
      <vt:lpstr>'Doc List'!Print_Area</vt:lpstr>
      <vt:lpstr>Doc_Req!Print_Area</vt:lpstr>
      <vt:lpstr>E_Letter!Print_Area</vt:lpstr>
      <vt:lpstr>'Form 23-B'!Print_Area</vt:lpstr>
      <vt:lpstr>I_M!Print_Area</vt:lpstr>
      <vt:lpstr>Indep!Print_Area</vt:lpstr>
      <vt:lpstr>PC!Print_Area</vt:lpstr>
      <vt:lpstr>Quotation!Print_Area</vt:lpstr>
      <vt:lpstr>'Team 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Sagor</cp:lastModifiedBy>
  <cp:lastPrinted>2023-02-10T16:27:27Z</cp:lastPrinted>
  <dcterms:created xsi:type="dcterms:W3CDTF">2023-01-11T06:50:55Z</dcterms:created>
  <dcterms:modified xsi:type="dcterms:W3CDTF">2023-03-05T07:44:05Z</dcterms:modified>
</cp:coreProperties>
</file>