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7A6E0F2-C3B0-4FF3-84B7-FDA5557C60D2}" xr6:coauthVersionLast="47" xr6:coauthVersionMax="47" xr10:uidLastSave="{00000000-0000-0000-0000-000000000000}"/>
  <bookViews>
    <workbookView xWindow="-120" yWindow="-120" windowWidth="20730" windowHeight="11160" firstSheet="9" activeTab="14" xr2:uid="{9F34D088-D5A5-4412-8E1F-D38342510AB5}"/>
  </bookViews>
  <sheets>
    <sheet name="Walkthrough" sheetId="2" r:id="rId1"/>
    <sheet name="Sales Numbers" sheetId="1" r:id="rId2"/>
    <sheet name="Movie Chain" sheetId="3" r:id="rId3"/>
    <sheet name="Groceries" sheetId="4" r:id="rId4"/>
    <sheet name="Grading Papers" sheetId="5" r:id="rId5"/>
    <sheet name="Personal Info" sheetId="6" r:id="rId6"/>
    <sheet name="Employees Pivot" sheetId="14" r:id="rId7"/>
    <sheet name="Employees" sheetId="7" r:id="rId8"/>
    <sheet name="Clients" sheetId="8" r:id="rId9"/>
    <sheet name="Eastern States" sheetId="9" r:id="rId10"/>
    <sheet name="Income Graph" sheetId="15" r:id="rId11"/>
    <sheet name="Income chart 2" sheetId="16" r:id="rId12"/>
    <sheet name="Income" sheetId="11" r:id="rId13"/>
    <sheet name="Refunds" sheetId="12" r:id="rId14"/>
    <sheet name="Extras" sheetId="13" r:id="rId15"/>
  </sheets>
  <definedNames>
    <definedName name="_xlnm._FilterDatabase" localSheetId="8" hidden="1">Clients!$B$2:$G$9</definedName>
    <definedName name="_xlnm._FilterDatabase" localSheetId="9" hidden="1">'Eastern States'!$C$2:$E$12</definedName>
    <definedName name="_xlcn.WorksheetConnection_EmployeesB2H131" hidden="1">Employees!$B$2:$H$13</definedName>
  </definedNames>
  <calcPr calcId="191029"/>
  <pivotCaches>
    <pivotCache cacheId="0" r:id="rId16"/>
    <pivotCache cacheId="1" r:id="rId17"/>
    <pivotCache cacheId="2" r:id="rId18"/>
    <pivotCache cacheId="3" r:id="rId19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Employees!$B$2:$H$1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2" l="1"/>
  <c r="E4" i="12"/>
  <c r="E5" i="12"/>
  <c r="E6" i="12"/>
  <c r="E7" i="12"/>
  <c r="E8" i="12"/>
  <c r="E9" i="12"/>
  <c r="E3" i="12"/>
  <c r="J4" i="6" l="1"/>
  <c r="J5" i="6"/>
  <c r="J6" i="6"/>
  <c r="J7" i="6"/>
  <c r="J8" i="6"/>
  <c r="J3" i="6"/>
  <c r="H4" i="6"/>
  <c r="H5" i="6"/>
  <c r="H6" i="6"/>
  <c r="H7" i="6"/>
  <c r="H8" i="6"/>
  <c r="H3" i="6"/>
  <c r="F8" i="6"/>
  <c r="F4" i="6"/>
  <c r="F5" i="6"/>
  <c r="F6" i="6"/>
  <c r="F7" i="6"/>
  <c r="F3" i="6"/>
  <c r="E8" i="6"/>
  <c r="E4" i="6"/>
  <c r="E5" i="6"/>
  <c r="E6" i="6"/>
  <c r="E7" i="6"/>
  <c r="E3" i="6"/>
  <c r="D3" i="6" a="1"/>
  <c r="D3" i="6" s="1"/>
  <c r="C8" i="6"/>
  <c r="C4" i="6"/>
  <c r="C5" i="6"/>
  <c r="C6" i="6"/>
  <c r="C7" i="6"/>
  <c r="C3" i="6"/>
  <c r="H10" i="5"/>
  <c r="H9" i="5"/>
  <c r="H4" i="5"/>
  <c r="H5" i="5"/>
  <c r="H6" i="5"/>
  <c r="H7" i="5"/>
  <c r="H3" i="5"/>
  <c r="F4" i="5"/>
  <c r="F5" i="5"/>
  <c r="F6" i="5"/>
  <c r="F7" i="5"/>
  <c r="F8" i="5"/>
  <c r="F9" i="5"/>
  <c r="F10" i="5"/>
  <c r="F3" i="5"/>
  <c r="E11" i="4"/>
  <c r="E4" i="4"/>
  <c r="E5" i="4"/>
  <c r="E6" i="4"/>
  <c r="E7" i="4"/>
  <c r="E8" i="4"/>
  <c r="E9" i="4"/>
  <c r="E10" i="4"/>
  <c r="E3" i="4"/>
  <c r="I7" i="3"/>
  <c r="H7" i="3"/>
  <c r="I6" i="3"/>
  <c r="H6" i="3"/>
  <c r="I5" i="3"/>
  <c r="H5" i="3"/>
  <c r="I4" i="3"/>
  <c r="H4" i="3"/>
  <c r="E12" i="1"/>
  <c r="E11" i="1"/>
  <c r="E4" i="1"/>
  <c r="E5" i="1"/>
  <c r="E6" i="1"/>
  <c r="E7" i="1"/>
  <c r="E8" i="1"/>
  <c r="E9" i="1"/>
  <c r="E10" i="1"/>
  <c r="E3" i="1"/>
  <c r="I8" i="1"/>
  <c r="H8" i="1"/>
  <c r="G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FBA48D-1BFB-4E94-A822-4964287CFC64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6CDE5B0-D4EB-453B-ACB8-AB6087031316}" name="WorksheetConnection_Employees!$B$2:$H$13" type="102" refreshedVersion="7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EmployeesB2H13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2">
    <s v="ThisWorkbookDataModel"/>
    <s v="{[Range].[Yearly Salary].&amp;[175000],[Range].[Yearly Salary].&amp;[225000],[Range].[Yearly Salary].&amp;[450000],[Range].[Yearly Salary].&amp;[500000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<sst xmlns="http://schemas.openxmlformats.org/spreadsheetml/2006/main" count="285" uniqueCount="199">
  <si>
    <t>Sale #</t>
  </si>
  <si>
    <t>Sale Amount</t>
  </si>
  <si>
    <t># of Sales</t>
  </si>
  <si>
    <t>Total Volume</t>
  </si>
  <si>
    <t>Average Sale</t>
  </si>
  <si>
    <t>Sale Commission</t>
  </si>
  <si>
    <t>Commission %</t>
  </si>
  <si>
    <t>Superhero</t>
  </si>
  <si>
    <t>Power</t>
  </si>
  <si>
    <t>Spiderman</t>
  </si>
  <si>
    <t>spider stuff</t>
  </si>
  <si>
    <t>Rating 1/10</t>
  </si>
  <si>
    <t>Batman</t>
  </si>
  <si>
    <t>wealth</t>
  </si>
  <si>
    <t>Superman</t>
  </si>
  <si>
    <t>Flight, strength</t>
  </si>
  <si>
    <t>Black Widow</t>
  </si>
  <si>
    <t>Combat</t>
  </si>
  <si>
    <t>Hulk</t>
  </si>
  <si>
    <t>Greeness</t>
  </si>
  <si>
    <t>Captain America</t>
  </si>
  <si>
    <t>Patriotism</t>
  </si>
  <si>
    <t>Date</t>
  </si>
  <si>
    <t>Location</t>
  </si>
  <si>
    <t>Tickets sold</t>
  </si>
  <si>
    <t>East</t>
  </si>
  <si>
    <t>West</t>
  </si>
  <si>
    <t>Average Tickets Sold</t>
  </si>
  <si>
    <t>Total Tickets Sold</t>
  </si>
  <si>
    <t>Best day</t>
  </si>
  <si>
    <t>Worst day</t>
  </si>
  <si>
    <t>Region</t>
  </si>
  <si>
    <t>Items in your cart</t>
  </si>
  <si>
    <t>Eggs</t>
  </si>
  <si>
    <t>Milk</t>
  </si>
  <si>
    <t>Banana</t>
  </si>
  <si>
    <t>Bread</t>
  </si>
  <si>
    <t>Peanut Butter</t>
  </si>
  <si>
    <t>Jelly</t>
  </si>
  <si>
    <t>Total:</t>
  </si>
  <si>
    <t>Frozen Pizza</t>
  </si>
  <si>
    <t xml:space="preserve">Items </t>
  </si>
  <si>
    <t>Price</t>
  </si>
  <si>
    <t>Cheese</t>
  </si>
  <si>
    <t>Butter</t>
  </si>
  <si>
    <t>Apple</t>
  </si>
  <si>
    <t>Doughnuts</t>
  </si>
  <si>
    <t>Poptarts</t>
  </si>
  <si>
    <t>Dino Nuggets</t>
  </si>
  <si>
    <t>Student</t>
  </si>
  <si>
    <t>Turned In Date</t>
  </si>
  <si>
    <t>Grade %</t>
  </si>
  <si>
    <t>Letter Grade</t>
  </si>
  <si>
    <t>Due Date</t>
  </si>
  <si>
    <t>Jeremy Wilson</t>
  </si>
  <si>
    <t>Matthew Jones</t>
  </si>
  <si>
    <t>Samantha Smith</t>
  </si>
  <si>
    <t>Tiffany Washington</t>
  </si>
  <si>
    <t>Wilbur Wilburson</t>
  </si>
  <si>
    <t>Alex Freberg</t>
  </si>
  <si>
    <t>Taylor Smith</t>
  </si>
  <si>
    <t>Gracie Abraham</t>
  </si>
  <si>
    <t>On Time?</t>
  </si>
  <si>
    <t>ELIjah BUTler</t>
  </si>
  <si>
    <t>AlEx FreBerg</t>
  </si>
  <si>
    <t>sundas khalid</t>
  </si>
  <si>
    <t>Mo Chen</t>
  </si>
  <si>
    <t>MARY KNOEFERL</t>
  </si>
  <si>
    <t xml:space="preserve">        avery SMITH         </t>
  </si>
  <si>
    <t>429-495-2394</t>
  </si>
  <si>
    <t>000-867-5309</t>
  </si>
  <si>
    <t>235-193-4222</t>
  </si>
  <si>
    <t>Area Code</t>
  </si>
  <si>
    <t>Phone Numbers</t>
  </si>
  <si>
    <t>Uppercase</t>
  </si>
  <si>
    <t>Lowercase</t>
  </si>
  <si>
    <t>Proper Case</t>
  </si>
  <si>
    <t>Address</t>
  </si>
  <si>
    <t>Zipcode</t>
  </si>
  <si>
    <t>480-128-3940</t>
  </si>
  <si>
    <t>128-340-3291</t>
  </si>
  <si>
    <t>123 Data St Louisville KY 92847</t>
  </si>
  <si>
    <t>280 TheAnalyst Way Cleveland OH 54321</t>
  </si>
  <si>
    <t>34 Jamerson Ln Topeka KS 83831</t>
  </si>
  <si>
    <t>890-456-4211</t>
  </si>
  <si>
    <t>904 SQL st New York NY 17380</t>
  </si>
  <si>
    <t>421 TikTok Ave Nashville TN 14008</t>
  </si>
  <si>
    <t>52 Career BLVD Miami FL 38838</t>
  </si>
  <si>
    <t>*These are random addresses and phone numbers. Sorry for the letdown.</t>
  </si>
  <si>
    <t>Employee Name</t>
  </si>
  <si>
    <t>Yearly Salary</t>
  </si>
  <si>
    <t>Employee ID</t>
  </si>
  <si>
    <t>Department</t>
  </si>
  <si>
    <t>Years with Company</t>
  </si>
  <si>
    <t>Role</t>
  </si>
  <si>
    <t>2024 Grade (1-5)</t>
  </si>
  <si>
    <t>Georgia Key</t>
  </si>
  <si>
    <t>Executive</t>
  </si>
  <si>
    <t>CEO</t>
  </si>
  <si>
    <t>Bill Riley</t>
  </si>
  <si>
    <t>CTO</t>
  </si>
  <si>
    <t>Michelle Williams</t>
  </si>
  <si>
    <t>IT</t>
  </si>
  <si>
    <t>Manager</t>
  </si>
  <si>
    <t>Hailey Briggs</t>
  </si>
  <si>
    <t>Marketing</t>
  </si>
  <si>
    <t>Dave Singleton</t>
  </si>
  <si>
    <t>Employee</t>
  </si>
  <si>
    <t>Jared Mobles</t>
  </si>
  <si>
    <t>Raven Marks</t>
  </si>
  <si>
    <t>Tim Forbes</t>
  </si>
  <si>
    <t>HR</t>
  </si>
  <si>
    <t>Eddie Edwards</t>
  </si>
  <si>
    <t>Taylor Jeffries</t>
  </si>
  <si>
    <t>Sam Andrews</t>
  </si>
  <si>
    <t>Client ID</t>
  </si>
  <si>
    <t>James Cannon</t>
  </si>
  <si>
    <t>Miami</t>
  </si>
  <si>
    <t>Florida</t>
  </si>
  <si>
    <t>389-317-1071</t>
  </si>
  <si>
    <t>Debbie Baker</t>
  </si>
  <si>
    <t>Louisville</t>
  </si>
  <si>
    <t>Kentucky</t>
  </si>
  <si>
    <t>318-485-1822</t>
  </si>
  <si>
    <t>2024 Spend</t>
  </si>
  <si>
    <t>Phone Number</t>
  </si>
  <si>
    <t>State</t>
  </si>
  <si>
    <t>City</t>
  </si>
  <si>
    <t>Name</t>
  </si>
  <si>
    <t>Los Angeles</t>
  </si>
  <si>
    <t>California</t>
  </si>
  <si>
    <t>197-499-4183</t>
  </si>
  <si>
    <t>Angela Thompson</t>
  </si>
  <si>
    <t>Bradley Hampton</t>
  </si>
  <si>
    <t>Portland</t>
  </si>
  <si>
    <t>Oregon</t>
  </si>
  <si>
    <t>507-129-3884</t>
  </si>
  <si>
    <t>Michael Barnes</t>
  </si>
  <si>
    <t>Austin</t>
  </si>
  <si>
    <t>Texas</t>
  </si>
  <si>
    <t>848-196-9871</t>
  </si>
  <si>
    <t>Kim Stephens</t>
  </si>
  <si>
    <t>Nashville</t>
  </si>
  <si>
    <t>Tennessee</t>
  </si>
  <si>
    <t>427-178-0873</t>
  </si>
  <si>
    <t>Danielle James</t>
  </si>
  <si>
    <t>Charleston</t>
  </si>
  <si>
    <t>South Carolina</t>
  </si>
  <si>
    <t>607-138-1280</t>
  </si>
  <si>
    <t>Georgia</t>
  </si>
  <si>
    <t>North Carolina</t>
  </si>
  <si>
    <t>Ohio</t>
  </si>
  <si>
    <t>Indiana</t>
  </si>
  <si>
    <t>West Virginia</t>
  </si>
  <si>
    <t>Pennsylvania</t>
  </si>
  <si>
    <t>Virginia</t>
  </si>
  <si>
    <t>Average Income</t>
  </si>
  <si>
    <t>Ranking</t>
  </si>
  <si>
    <t>Ranking isn't real, don't get mad</t>
  </si>
  <si>
    <t>Income stream</t>
  </si>
  <si>
    <t>January Income</t>
  </si>
  <si>
    <t>Day job</t>
  </si>
  <si>
    <t>Door Dash</t>
  </si>
  <si>
    <t>Ghostwriting</t>
  </si>
  <si>
    <t>Dog Walking</t>
  </si>
  <si>
    <t>Writing Client</t>
  </si>
  <si>
    <t>Month</t>
  </si>
  <si>
    <t>Income</t>
  </si>
  <si>
    <t>Bill's Accouting</t>
  </si>
  <si>
    <t>January</t>
  </si>
  <si>
    <t>Brunch Pals</t>
  </si>
  <si>
    <t>February</t>
  </si>
  <si>
    <t>Phone Fixerz</t>
  </si>
  <si>
    <t>March</t>
  </si>
  <si>
    <t>Data Dude Consulting</t>
  </si>
  <si>
    <t>Mary Marks Plumbing</t>
  </si>
  <si>
    <t>Sale ID</t>
  </si>
  <si>
    <t>Sale Date</t>
  </si>
  <si>
    <t>Delivered?</t>
  </si>
  <si>
    <t>Days since Sale</t>
  </si>
  <si>
    <t>yes</t>
  </si>
  <si>
    <t>no</t>
  </si>
  <si>
    <t>Louisville Kentucky</t>
  </si>
  <si>
    <t>Nashville Tennessee</t>
  </si>
  <si>
    <t>Mobile Alabama</t>
  </si>
  <si>
    <t>Orlando Florida</t>
  </si>
  <si>
    <t>Richmond Virginia</t>
  </si>
  <si>
    <t>Cities</t>
  </si>
  <si>
    <t>Trim</t>
  </si>
  <si>
    <t>Row Labels</t>
  </si>
  <si>
    <t>Grand Total</t>
  </si>
  <si>
    <t>Average of Yearly Salary</t>
  </si>
  <si>
    <t>Average of 2024 Grade (1-5)</t>
  </si>
  <si>
    <t>(Multiple Items)</t>
  </si>
  <si>
    <t>Sum of Income</t>
  </si>
  <si>
    <t>Mobile</t>
  </si>
  <si>
    <t>Alabama</t>
  </si>
  <si>
    <t>Orlando</t>
  </si>
  <si>
    <t>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</si>
</sst>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_([$$-409]* #,##0.00_);_([$$-409]* \(#,##0.00\);_([$$-409]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9" fontId="0" fillId="0" borderId="0" xfId="2" applyFont="1"/>
    <xf numFmtId="44" fontId="0" fillId="0" borderId="0" xfId="1" applyFont="1"/>
    <xf numFmtId="14" fontId="0" fillId="0" borderId="0" xfId="0" applyNumberFormat="1"/>
    <xf numFmtId="0" fontId="2" fillId="0" borderId="0" xfId="0" applyFont="1"/>
    <xf numFmtId="164" fontId="0" fillId="0" borderId="0" xfId="1" applyNumberFormat="1" applyFont="1"/>
    <xf numFmtId="0" fontId="0" fillId="0" borderId="0" xfId="0" applyAlignment="1">
      <alignment horizontal="left"/>
    </xf>
    <xf numFmtId="44" fontId="0" fillId="0" borderId="0" xfId="1" applyFont="1" applyAlignment="1"/>
    <xf numFmtId="0" fontId="0" fillId="2" borderId="0" xfId="0" applyFill="1"/>
    <xf numFmtId="0" fontId="3" fillId="2" borderId="0" xfId="0" applyFont="1" applyFill="1"/>
    <xf numFmtId="0" fontId="0" fillId="2" borderId="0" xfId="1" applyNumberFormat="1" applyFont="1" applyFill="1" applyAlignment="1"/>
    <xf numFmtId="44" fontId="0" fillId="0" borderId="0" xfId="0" applyNumberFormat="1"/>
    <xf numFmtId="44" fontId="0" fillId="2" borderId="0" xfId="1" applyFont="1" applyFill="1"/>
    <xf numFmtId="165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[Elijah Butler Excel Course.xlsx]Income Graph!PivotTable11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Income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'Income Graph'!$B$3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'Income Graph'!$A$4:$A$6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'Income Graph'!$B$4:$B$6</c:f>
              <c:numCache>
                <c:formatCode>General</c:formatCode>
                <c:ptCount val="3"/>
                <c:pt idx="0">
                  <c:v>600</c:v>
                </c:pt>
                <c:pt idx="1">
                  <c:v>1050</c:v>
                </c:pt>
                <c:pt idx="2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69-4B3E-8F33-37E210900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9580384"/>
        <c:axId val="1749581216"/>
      </c:barChart>
      <c:catAx>
        <c:axId val="174958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81216"/>
        <c:crosses val="autoZero"/>
        <c:auto val="1"/>
        <c:lblAlgn val="ctr"/>
        <c:lblOffset val="100"/>
        <c:noMultiLvlLbl val="0"/>
      </c:catAx>
      <c:valAx>
        <c:axId val="174958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80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[Elijah Butler Excel Course.xlsx]Income chart 2!PivotTable16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Income by Writing Client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'Income chart 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'Income chart 2'!$A$4:$A$8</c:f>
              <c:strCache>
                <c:ptCount val="5"/>
                <c:pt idx="0">
                  <c:v>Bill's Accouting</c:v>
                </c:pt>
                <c:pt idx="1">
                  <c:v>Brunch Pals</c:v>
                </c:pt>
                <c:pt idx="2">
                  <c:v>Data Dude Consulting</c:v>
                </c:pt>
                <c:pt idx="3">
                  <c:v>Mary Marks Plumbing</c:v>
                </c:pt>
                <c:pt idx="4">
                  <c:v>Phone Fixerz</c:v>
                </c:pt>
              </c:strCache>
            </c:strRef>
          </c:cat>
          <c:val>
            <c:numRef>
              <c:f>'Income chart 2'!$B$4:$B$8</c:f>
              <c:numCache>
                <c:formatCode>General</c:formatCode>
                <c:ptCount val="5"/>
                <c:pt idx="0">
                  <c:v>1650</c:v>
                </c:pt>
                <c:pt idx="1">
                  <c:v>900</c:v>
                </c:pt>
                <c:pt idx="2">
                  <c:v>325</c:v>
                </c:pt>
                <c:pt idx="3">
                  <c:v>175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7F-49DD-A3A0-4B2ADBCAF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87335200"/>
        <c:axId val="2055501504"/>
      </c:barChart>
      <c:catAx>
        <c:axId val="987335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501504"/>
        <c:crosses val="autoZero"/>
        <c:auto val="1"/>
        <c:lblAlgn val="ctr"/>
        <c:lblOffset val="100"/>
        <c:noMultiLvlLbl val="0"/>
      </c:catAx>
      <c:valAx>
        <c:axId val="2055501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33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DFA-4915-B3A5-B31EA74B4FA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DFA-4915-B3A5-B31EA74B4FA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DFA-4915-B3A5-B31EA74B4FA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DFA-4915-B3A5-B31EA74B4FA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Income!$B$3:$B$6</c:f>
              <c:strCache>
                <c:ptCount val="4"/>
                <c:pt idx="0">
                  <c:v>Day job</c:v>
                </c:pt>
                <c:pt idx="1">
                  <c:v>Door Dash</c:v>
                </c:pt>
                <c:pt idx="2">
                  <c:v>Ghostwriting</c:v>
                </c:pt>
                <c:pt idx="3">
                  <c:v>Dog Walking</c:v>
                </c:pt>
              </c:strCache>
            </c:strRef>
          </c:cat>
          <c:val>
            <c:numRef>
              <c:f>Income!$C$3:$C$6</c:f>
              <c:numCache>
                <c:formatCode>_("$"* #,##0.00_);_("$"* \(#,##0.00\);_("$"* "-"??_);_(@_)</c:formatCode>
                <c:ptCount val="4"/>
                <c:pt idx="0">
                  <c:v>5500</c:v>
                </c:pt>
                <c:pt idx="1">
                  <c:v>405.32</c:v>
                </c:pt>
                <c:pt idx="2">
                  <c:v>600</c:v>
                </c:pt>
                <c:pt idx="3">
                  <c:v>95.58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C-4D4A-B20F-812ADE6FDBB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4</xdr:row>
      <xdr:rowOff>14287</xdr:rowOff>
    </xdr:from>
    <xdr:to>
      <xdr:col>10</xdr:col>
      <xdr:colOff>447675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0D98A4-98D0-4543-BA1D-1903070F7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4</xdr:row>
      <xdr:rowOff>14287</xdr:rowOff>
    </xdr:from>
    <xdr:to>
      <xdr:col>12</xdr:col>
      <xdr:colOff>142875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26A4F-96E3-406C-B90F-7B2BC6F9D3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6</xdr:row>
      <xdr:rowOff>147637</xdr:rowOff>
    </xdr:from>
    <xdr:to>
      <xdr:col>6</xdr:col>
      <xdr:colOff>514350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D4288B-8CB8-49C0-B2F2-6778AC1EC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intel" refreshedDate="45843.523832870371" backgroundQuery="1" createdVersion="7" refreshedVersion="7" minRefreshableVersion="3" recordCount="0" supportSubquery="1" supportAdvancedDrill="1" xr:uid="{CC9CC453-5217-4B03-AA4E-49B37013D796}">
  <cacheSource type="external" connectionId="1"/>
  <cacheFields count="3">
    <cacheField name="[Range].[Department].[Department]" caption="Department" numFmtId="0" hierarchy="2" level="1">
      <sharedItems count="4">
        <s v="Executive"/>
        <s v="HR"/>
        <s v="IT"/>
        <s v="Marketing"/>
      </sharedItems>
    </cacheField>
    <cacheField name="[Measures].[Average of Yearly Salary]" caption="Average of Yearly Salary" numFmtId="0" hierarchy="10" level="32767"/>
    <cacheField name="[Range].[Role].[Role]" caption="Role" numFmtId="0" hierarchy="3" level="1">
      <sharedItems containsNonDate="0" count="2">
        <s v="Employee"/>
        <s v="Manager"/>
      </sharedItems>
    </cacheField>
  </cacheFields>
  <cacheHierarchies count="13">
    <cacheHierarchy uniqueName="[Range].[Employee ID]" caption="Employee ID" attribute="1" defaultMemberUniqueName="[Range].[Employee ID].[All]" allUniqueName="[Range].[Employee ID].[All]" dimensionUniqueName="[Range]" displayFolder="" count="0" memberValueDatatype="20" unbalanced="0"/>
    <cacheHierarchy uniqueName="[Range].[Employee Name]" caption="Employee Name" attribute="1" defaultMemberUniqueName="[Range].[Employee Name].[All]" allUniqueName="[Range].[Employee Name].[All]" dimensionUniqueName="[Range]" displayFolder="" count="0" memberValueDatatype="130" unbalanced="0"/>
    <cacheHierarchy uniqueName="[Range].[Department]" caption="Department" attribute="1" defaultMemberUniqueName="[Range].[Department].[All]" allUniqueName="[Range].[Department].[All]" dimensionUniqueName="[Range]" displayFolder="" count="2" memberValueDatatype="130" unbalanced="0">
      <fieldsUsage count="2">
        <fieldUsage x="-1"/>
        <fieldUsage x="0"/>
      </fieldsUsage>
    </cacheHierarchy>
    <cacheHierarchy uniqueName="[Range].[Role]" caption="Role" attribute="1" defaultMemberUniqueName="[Range].[Role].[All]" allUniqueName="[Range].[Role].[All]" dimensionUniqueName="[Range]" displayFolder="" count="2" memberValueDatatype="130" unbalanced="0">
      <fieldsUsage count="2">
        <fieldUsage x="-1"/>
        <fieldUsage x="2"/>
      </fieldsUsage>
    </cacheHierarchy>
    <cacheHierarchy uniqueName="[Range].[Yearly Salary]" caption="Yearly Salary" attribute="1" defaultMemberUniqueName="[Range].[Yearly Salary].[All]" allUniqueName="[Range].[Yearly Salary].[All]" dimensionUniqueName="[Range]" displayFolder="" count="0" memberValueDatatype="20" unbalanced="0"/>
    <cacheHierarchy uniqueName="[Range].[Years with Company]" caption="Years with Company" attribute="1" defaultMemberUniqueName="[Range].[Years with Company].[All]" allUniqueName="[Range].[Years with Company].[All]" dimensionUniqueName="[Range]" displayFolder="" count="0" memberValueDatatype="20" unbalanced="0"/>
    <cacheHierarchy uniqueName="[Range].[2024 Grade (1-5)]" caption="2024 Grade (1-5)" attribute="1" defaultMemberUniqueName="[Range].[2024 Grade (1-5)].[All]" allUniqueName="[Range].[2024 Grade (1-5)].[All]" dimensionUniqueName="[Range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Yearly Salary]" caption="Sum of Yearly Salary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Average of Yearly Salary]" caption="Average of Yearly Salary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2024 Grade (1-5)]" caption="Sum of 2024 Grade (1-5)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2024 Grade (1-5)]" caption="Average of 2024 Grade (1-5)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intel" refreshedDate="45843.526540856481" backgroundQuery="1" createdVersion="7" refreshedVersion="7" minRefreshableVersion="3" recordCount="0" supportSubquery="1" supportAdvancedDrill="1" xr:uid="{26DC8883-3473-4275-8995-1D9D408C1E8D}">
  <cacheSource type="external" connectionId="1"/>
  <cacheFields count="4">
    <cacheField name="[Range].[Department].[Department]" caption="Department" numFmtId="0" hierarchy="2" level="1">
      <sharedItems count="3">
        <s v="Executive"/>
        <s v="IT"/>
        <s v="Marketing"/>
      </sharedItems>
    </cacheField>
    <cacheField name="[Measures].[Average of 2024 Grade (1-5)]" caption="Average of 2024 Grade (1-5)" numFmtId="0" hierarchy="12" level="32767"/>
    <cacheField name="[Range].[Role].[Role]" caption="Role" numFmtId="0" hierarchy="3" level="1">
      <sharedItems containsNonDate="0" count="2">
        <s v="Employee"/>
        <s v="Manager"/>
      </sharedItems>
    </cacheField>
    <cacheField name="[Range].[Yearly Salary].[Yearly Salary]" caption="Yearly Salary" numFmtId="0" hierarchy="4" level="1">
      <sharedItems containsSemiMixedTypes="0" containsNonDate="0" containsString="0"/>
    </cacheField>
  </cacheFields>
  <cacheHierarchies count="13">
    <cacheHierarchy uniqueName="[Range].[Employee ID]" caption="Employee ID" attribute="1" defaultMemberUniqueName="[Range].[Employee ID].[All]" allUniqueName="[Range].[Employee ID].[All]" dimensionUniqueName="[Range]" displayFolder="" count="0" memberValueDatatype="20" unbalanced="0"/>
    <cacheHierarchy uniqueName="[Range].[Employee Name]" caption="Employee Name" attribute="1" defaultMemberUniqueName="[Range].[Employee Name].[All]" allUniqueName="[Range].[Employee Name].[All]" dimensionUniqueName="[Range]" displayFolder="" count="0" memberValueDatatype="130" unbalanced="0"/>
    <cacheHierarchy uniqueName="[Range].[Department]" caption="Department" attribute="1" defaultMemberUniqueName="[Range].[Department].[All]" allUniqueName="[Range].[Department].[All]" dimensionUniqueName="[Range]" displayFolder="" count="2" memberValueDatatype="130" unbalanced="0">
      <fieldsUsage count="2">
        <fieldUsage x="-1"/>
        <fieldUsage x="0"/>
      </fieldsUsage>
    </cacheHierarchy>
    <cacheHierarchy uniqueName="[Range].[Role]" caption="Role" attribute="1" defaultMemberUniqueName="[Range].[Role].[All]" allUniqueName="[Range].[Role].[All]" dimensionUniqueName="[Range]" displayFolder="" count="2" memberValueDatatype="130" unbalanced="0">
      <fieldsUsage count="2">
        <fieldUsage x="-1"/>
        <fieldUsage x="2"/>
      </fieldsUsage>
    </cacheHierarchy>
    <cacheHierarchy uniqueName="[Range].[Yearly Salary]" caption="Yearly Salary" attribute="1" defaultMemberUniqueName="[Range].[Yearly Salary].[All]" allUniqueName="[Range].[Yearly Salary].[All]" dimensionUniqueName="[Range]" displayFolder="" count="2" memberValueDatatype="20" unbalanced="0">
      <fieldsUsage count="2">
        <fieldUsage x="-1"/>
        <fieldUsage x="3"/>
      </fieldsUsage>
    </cacheHierarchy>
    <cacheHierarchy uniqueName="[Range].[Years with Company]" caption="Years with Company" attribute="1" defaultMemberUniqueName="[Range].[Years with Company].[All]" allUniqueName="[Range].[Years with Company].[All]" dimensionUniqueName="[Range]" displayFolder="" count="0" memberValueDatatype="20" unbalanced="0"/>
    <cacheHierarchy uniqueName="[Range].[2024 Grade (1-5)]" caption="2024 Grade (1-5)" attribute="1" defaultMemberUniqueName="[Range].[2024 Grade (1-5)].[All]" allUniqueName="[Range].[2024 Grade (1-5)].[All]" dimensionUniqueName="[Range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Yearly Salary]" caption="Sum of Yearly Salary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Average of Yearly Salary]" caption="Average of Yearly Salary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2024 Grade (1-5)]" caption="Sum of 2024 Grade (1-5)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2024 Grade (1-5)]" caption="Average of 2024 Grade (1-5)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tel" refreshedDate="45845.583666550927" createdVersion="7" refreshedVersion="7" minRefreshableVersion="3" recordCount="9" xr:uid="{789C51A2-96CB-42AF-9F34-7E155102F6C8}">
  <cacheSource type="worksheet">
    <worksheetSource ref="K3:M12" sheet="Income"/>
  </cacheSource>
  <cacheFields count="3">
    <cacheField name="Writing Client" numFmtId="0">
      <sharedItems/>
    </cacheField>
    <cacheField name="Month" numFmtId="0">
      <sharedItems count="3">
        <s v="January"/>
        <s v="February"/>
        <s v="March"/>
      </sharedItems>
    </cacheField>
    <cacheField name="Income" numFmtId="164">
      <sharedItems containsSemiMixedTypes="0" containsString="0" containsNumber="1" containsInteger="1" minValue="100" maxValue="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tel" refreshedDate="45845.584818055555" createdVersion="7" refreshedVersion="7" minRefreshableVersion="3" recordCount="9" xr:uid="{78E12134-ED22-49C3-810D-20456AA3EECC}">
  <cacheSource type="worksheet">
    <worksheetSource ref="K3:M12" sheet="Income"/>
  </cacheSource>
  <cacheFields count="3">
    <cacheField name="Writing Client" numFmtId="0">
      <sharedItems count="5">
        <s v="Bill's Accouting"/>
        <s v="Brunch Pals"/>
        <s v="Phone Fixerz"/>
        <s v="Data Dude Consulting"/>
        <s v="Mary Marks Plumbing"/>
      </sharedItems>
    </cacheField>
    <cacheField name="Month" numFmtId="0">
      <sharedItems/>
    </cacheField>
    <cacheField name="Income" numFmtId="164">
      <sharedItems containsSemiMixedTypes="0" containsString="0" containsNumber="1" containsInteger="1" minValue="100" maxValue="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s v="Bill's Accouting"/>
    <x v="0"/>
    <n v="450"/>
  </r>
  <r>
    <s v="Brunch Pals"/>
    <x v="0"/>
    <n v="150"/>
  </r>
  <r>
    <s v="Bill's Accouting"/>
    <x v="1"/>
    <n v="600"/>
  </r>
  <r>
    <s v="Brunch Pals"/>
    <x v="1"/>
    <n v="350"/>
  </r>
  <r>
    <s v="Phone Fixerz"/>
    <x v="1"/>
    <n v="100"/>
  </r>
  <r>
    <s v="Bill's Accouting"/>
    <x v="2"/>
    <n v="600"/>
  </r>
  <r>
    <s v="Brunch Pals"/>
    <x v="2"/>
    <n v="400"/>
  </r>
  <r>
    <s v="Data Dude Consulting"/>
    <x v="2"/>
    <n v="325"/>
  </r>
  <r>
    <s v="Mary Marks Plumbing"/>
    <x v="2"/>
    <n v="1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s v="January"/>
    <n v="450"/>
  </r>
  <r>
    <x v="1"/>
    <s v="January"/>
    <n v="150"/>
  </r>
  <r>
    <x v="0"/>
    <s v="February"/>
    <n v="600"/>
  </r>
  <r>
    <x v="1"/>
    <s v="February"/>
    <n v="350"/>
  </r>
  <r>
    <x v="2"/>
    <s v="February"/>
    <n v="100"/>
  </r>
  <r>
    <x v="0"/>
    <s v="March"/>
    <n v="600"/>
  </r>
  <r>
    <x v="1"/>
    <s v="March"/>
    <n v="400"/>
  </r>
  <r>
    <x v="3"/>
    <s v="March"/>
    <n v="325"/>
  </r>
  <r>
    <x v="4"/>
    <s v="March"/>
    <n v="1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AC6D98-C9C0-4CA7-A42A-23B627261793}" name="PivotTable2" cacheId="1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7" indent="0" outline="1" outlineData="1" multipleFieldFilters="0">
  <location ref="E6:F10" firstHeaderRow="1" firstDataRow="1" firstDataCol="1" rowPageCount="1" colPageCount="1"/>
  <pivotFields count="4">
    <pivotField axis="axisRow" allDrilled="1" subtotalTop="0" showAll="0" defaultSubtotal="0" defaultAttributeDrillState="1">
      <items count="3">
        <item x="0" e="0"/>
        <item x="1" e="0"/>
        <item x="2" e="0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2">
        <item x="0"/>
        <item x="1"/>
      </items>
    </pivotField>
    <pivotField axis="axisPage" allDrilled="1" subtotalTop="0" showAll="0" dataSourceSort="1" defaultSubtotal="0" defaultAttributeDrillState="1"/>
  </pivotFields>
  <rowFields count="2">
    <field x="0"/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3" hier="4" name="[Range].[Yearly Salary].&amp;[175000]" cap="175000"/>
  </pageFields>
  <dataFields count="1">
    <dataField name="Average of 2024 Grade (1-5)" fld="1" subtotal="average" baseField="0" baseItem="0" numFmtId="1"/>
  </dataFields>
  <formats count="2">
    <format dxfId="3">
      <pivotArea outline="0" collapsedLevelsAreSubtotals="1" fieldPosition="0"/>
    </format>
    <format dxfId="2">
      <pivotArea dataOnly="0" labelOnly="1" outline="0" axis="axisValues" fieldPosition="0"/>
    </format>
  </formats>
  <pivotHierarchies count="13">
    <pivotHierarchy dragToData="1"/>
    <pivotHierarchy dragToData="1"/>
    <pivotHierarchy dragToData="1"/>
    <pivotHierarchy dragToData="1"/>
    <pivotHierarchy multipleItemSelectionAllowed="1" dragToData="1">
      <members count="4" level="1">
        <member name="[Range].[Yearly Salary].&amp;[175000]"/>
        <member name="[Range].[Yearly Salary].&amp;[225000]"/>
        <member name="[Range].[Yearly Salary].&amp;[450000]"/>
        <member name="[Range].[Yearly Salary].&amp;[500000]"/>
      </members>
    </pivotHierarchy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Total Salary by Department"/>
    <pivotHierarchy dragToData="1" caption="Average of Yearly Salary"/>
    <pivotHierarchy dragToData="1"/>
    <pivotHierarchy dragToData="1" caption="Average of 2024 Grade (1-5)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mployees!$B$2:$H$13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AA1DCA-9F1C-49DF-AEFF-A9064C407BD1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8" firstHeaderRow="1" firstDataRow="1" firstDataCol="1"/>
  <pivotFields count="3">
    <pivotField axis="axisRow" allDrilled="1" subtotalTop="0" showAll="0" sortType="descending" defaultSubtotal="0" defaultAttributeDrillState="1">
      <items count="4">
        <item x="0" e="0"/>
        <item x="1" e="0"/>
        <item x="2" e="0"/>
        <item x="3" e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2">
    <field x="0"/>
    <field x="2"/>
  </rowFields>
  <rowItems count="5">
    <i>
      <x/>
    </i>
    <i>
      <x v="2"/>
    </i>
    <i>
      <x v="3"/>
    </i>
    <i>
      <x v="1"/>
    </i>
    <i t="grand">
      <x/>
    </i>
  </rowItems>
  <colItems count="1">
    <i/>
  </colItems>
  <dataFields count="1">
    <dataField name="Average of Yearly Salary" fld="1" subtotal="average" baseField="0" baseItem="0" numFmtId="164"/>
  </dataFields>
  <formats count="2">
    <format dxfId="5">
      <pivotArea outline="0" collapsedLevelsAreSubtotals="1" fieldPosition="0"/>
    </format>
    <format dxfId="4">
      <pivotArea dataOnly="0" labelOnly="1" outline="0" axis="axisValues" fieldPosition="0"/>
    </format>
  </format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Total Salary by Department"/>
    <pivotHierarchy dragToData="1" caption="Average of Yearly Salary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mployees!$B$2:$H$13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19CEF6-1BB0-4B8E-86E3-22149F3AFCD5}" name="PivotTable11" cacheId="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6" firstHeaderRow="1" firstDataRow="1" firstDataCol="1"/>
  <pivotFields count="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3">
    <i>
      <x/>
    </i>
    <i>
      <x v="1"/>
    </i>
    <i>
      <x v="2"/>
    </i>
  </rowItems>
  <colItems count="1">
    <i/>
  </colItems>
  <dataFields count="1">
    <dataField name="Sum of Income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87132B-D7A3-4CFE-8D93-9BF79EDDF79D}" name="PivotTable16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8" firstHeaderRow="1" firstDataRow="1" firstDataCol="1"/>
  <pivotFields count="3">
    <pivotField axis="axisRow" compact="0" outline="0" showAll="0" defaultSubtotal="0">
      <items count="5">
        <item x="0"/>
        <item x="1"/>
        <item x="3"/>
        <item x="4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Income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57BCC-7C63-47A1-AC3F-F6B17B42FC79}">
  <dimension ref="B2:D8"/>
  <sheetViews>
    <sheetView zoomScaleNormal="100" workbookViewId="0">
      <selection activeCell="C4" sqref="C4"/>
    </sheetView>
  </sheetViews>
  <sheetFormatPr defaultRowHeight="15" x14ac:dyDescent="0.25"/>
  <cols>
    <col min="1" max="1" width="9.85546875" customWidth="1"/>
    <col min="2" max="2" width="10.42578125" customWidth="1"/>
    <col min="3" max="3" width="10.7109375" bestFit="1" customWidth="1"/>
    <col min="4" max="4" width="15.42578125" customWidth="1"/>
    <col min="5" max="5" width="9.5703125" bestFit="1" customWidth="1"/>
    <col min="9" max="10" width="9.140625" customWidth="1"/>
  </cols>
  <sheetData>
    <row r="2" spans="2:4" x14ac:dyDescent="0.25">
      <c r="B2" t="s">
        <v>7</v>
      </c>
      <c r="C2" t="s">
        <v>8</v>
      </c>
      <c r="D2" t="s">
        <v>11</v>
      </c>
    </row>
    <row r="3" spans="2:4" x14ac:dyDescent="0.25">
      <c r="B3" t="s">
        <v>14</v>
      </c>
      <c r="C3" t="s">
        <v>15</v>
      </c>
      <c r="D3">
        <v>5.0999999999999996</v>
      </c>
    </row>
    <row r="4" spans="2:4" x14ac:dyDescent="0.25">
      <c r="B4" t="s">
        <v>16</v>
      </c>
      <c r="C4" t="s">
        <v>17</v>
      </c>
      <c r="D4">
        <v>8</v>
      </c>
    </row>
    <row r="5" spans="2:4" x14ac:dyDescent="0.25">
      <c r="B5" t="s">
        <v>12</v>
      </c>
      <c r="C5" t="s">
        <v>13</v>
      </c>
      <c r="D5">
        <v>8.5</v>
      </c>
    </row>
    <row r="6" spans="2:4" x14ac:dyDescent="0.25">
      <c r="B6" t="s">
        <v>9</v>
      </c>
      <c r="C6" t="s">
        <v>10</v>
      </c>
      <c r="D6">
        <v>10</v>
      </c>
    </row>
    <row r="7" spans="2:4" x14ac:dyDescent="0.25">
      <c r="B7" t="s">
        <v>18</v>
      </c>
      <c r="C7" t="s">
        <v>19</v>
      </c>
      <c r="D7">
        <v>6</v>
      </c>
    </row>
    <row r="8" spans="2:4" x14ac:dyDescent="0.25">
      <c r="B8" t="s">
        <v>20</v>
      </c>
      <c r="C8" t="s">
        <v>21</v>
      </c>
      <c r="D8">
        <v>7.4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EBB8-D382-4ED9-BC73-AB859F066913}">
  <dimension ref="C2:I12"/>
  <sheetViews>
    <sheetView workbookViewId="0">
      <selection activeCell="G12" sqref="G12"/>
    </sheetView>
  </sheetViews>
  <sheetFormatPr defaultRowHeight="15" x14ac:dyDescent="0.25"/>
  <cols>
    <col min="3" max="3" width="7.85546875" bestFit="1" customWidth="1"/>
    <col min="4" max="4" width="15.42578125" bestFit="1" customWidth="1"/>
    <col min="5" max="5" width="20.5703125" bestFit="1" customWidth="1"/>
    <col min="6" max="6" width="12.5703125" bestFit="1" customWidth="1"/>
    <col min="7" max="7" width="17.85546875" bestFit="1" customWidth="1"/>
    <col min="8" max="8" width="15.85546875" bestFit="1" customWidth="1"/>
    <col min="9" max="9" width="15.28515625" bestFit="1" customWidth="1"/>
  </cols>
  <sheetData>
    <row r="2" spans="3:9" ht="18.75" x14ac:dyDescent="0.3">
      <c r="C2" s="9" t="s">
        <v>0</v>
      </c>
      <c r="D2" s="9" t="s">
        <v>1</v>
      </c>
      <c r="E2" s="9" t="s">
        <v>5</v>
      </c>
      <c r="G2" s="9" t="s">
        <v>6</v>
      </c>
    </row>
    <row r="3" spans="3:9" x14ac:dyDescent="0.25">
      <c r="C3">
        <v>342</v>
      </c>
      <c r="D3" s="2">
        <v>12588</v>
      </c>
      <c r="E3" s="11">
        <f>D3*12/100</f>
        <v>1510.56</v>
      </c>
      <c r="G3" s="1">
        <v>0.12</v>
      </c>
    </row>
    <row r="4" spans="3:9" x14ac:dyDescent="0.25">
      <c r="C4">
        <v>144</v>
      </c>
      <c r="D4" s="2">
        <v>42991</v>
      </c>
      <c r="E4" s="11">
        <f t="shared" ref="E4:E10" si="0">D4*12/100</f>
        <v>5158.92</v>
      </c>
    </row>
    <row r="5" spans="3:9" x14ac:dyDescent="0.25">
      <c r="C5">
        <v>567</v>
      </c>
      <c r="D5" s="2">
        <v>49688</v>
      </c>
      <c r="E5" s="11">
        <f t="shared" si="0"/>
        <v>5962.56</v>
      </c>
    </row>
    <row r="6" spans="3:9" x14ac:dyDescent="0.25">
      <c r="C6">
        <v>432</v>
      </c>
      <c r="D6" s="2">
        <v>19901</v>
      </c>
      <c r="E6" s="11">
        <f t="shared" si="0"/>
        <v>2388.12</v>
      </c>
    </row>
    <row r="7" spans="3:9" ht="18.75" x14ac:dyDescent="0.3">
      <c r="C7">
        <v>984</v>
      </c>
      <c r="D7" s="2">
        <v>48582</v>
      </c>
      <c r="E7" s="11">
        <f t="shared" si="0"/>
        <v>5829.84</v>
      </c>
      <c r="G7" s="9" t="s">
        <v>2</v>
      </c>
      <c r="H7" s="9" t="s">
        <v>3</v>
      </c>
      <c r="I7" s="9" t="s">
        <v>4</v>
      </c>
    </row>
    <row r="8" spans="3:9" x14ac:dyDescent="0.25">
      <c r="C8">
        <v>533</v>
      </c>
      <c r="D8" s="2">
        <v>59918</v>
      </c>
      <c r="E8" s="11">
        <f t="shared" si="0"/>
        <v>7190.16</v>
      </c>
      <c r="G8">
        <f>COUNT(C:C)</f>
        <v>10</v>
      </c>
      <c r="H8" s="11">
        <f>SUM(D3:D12)</f>
        <v>407995</v>
      </c>
      <c r="I8" s="11">
        <f>AVERAGE(D3:D12)</f>
        <v>40799.5</v>
      </c>
    </row>
    <row r="9" spans="3:9" x14ac:dyDescent="0.25">
      <c r="C9">
        <v>678</v>
      </c>
      <c r="D9" s="2">
        <v>38177</v>
      </c>
      <c r="E9" s="11">
        <f t="shared" si="0"/>
        <v>4581.24</v>
      </c>
    </row>
    <row r="10" spans="3:9" x14ac:dyDescent="0.25">
      <c r="C10">
        <v>979</v>
      </c>
      <c r="D10" s="2">
        <v>47772</v>
      </c>
      <c r="E10" s="11">
        <f t="shared" si="0"/>
        <v>5732.64</v>
      </c>
    </row>
    <row r="11" spans="3:9" x14ac:dyDescent="0.25">
      <c r="C11">
        <v>797</v>
      </c>
      <c r="D11" s="2">
        <v>28377</v>
      </c>
      <c r="E11" s="11">
        <f>D11*12/100</f>
        <v>3405.24</v>
      </c>
    </row>
    <row r="12" spans="3:9" x14ac:dyDescent="0.25">
      <c r="C12">
        <v>322</v>
      </c>
      <c r="D12" s="2">
        <v>60001</v>
      </c>
      <c r="E12" s="11">
        <f>D12*12/100</f>
        <v>7200.12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CCD8-F2EE-49E1-9AAB-44C01E1E100C}">
  <dimension ref="B2:I16"/>
  <sheetViews>
    <sheetView workbookViewId="0">
      <selection activeCell="I8" sqref="I8"/>
    </sheetView>
  </sheetViews>
  <sheetFormatPr defaultRowHeight="15" x14ac:dyDescent="0.25"/>
  <cols>
    <col min="2" max="2" width="9.42578125" bestFit="1" customWidth="1"/>
    <col min="4" max="4" width="11.42578125" bestFit="1" customWidth="1"/>
    <col min="7" max="7" width="19" bestFit="1" customWidth="1"/>
  </cols>
  <sheetData>
    <row r="2" spans="2:9" x14ac:dyDescent="0.25">
      <c r="B2" s="8" t="s">
        <v>22</v>
      </c>
      <c r="C2" s="8" t="s">
        <v>23</v>
      </c>
      <c r="D2" s="8" t="s">
        <v>24</v>
      </c>
      <c r="H2" s="23" t="s">
        <v>31</v>
      </c>
      <c r="I2" s="23"/>
    </row>
    <row r="3" spans="2:9" x14ac:dyDescent="0.25">
      <c r="B3" s="3">
        <v>45566</v>
      </c>
      <c r="C3" t="s">
        <v>25</v>
      </c>
      <c r="D3">
        <v>215</v>
      </c>
      <c r="H3" t="s">
        <v>25</v>
      </c>
      <c r="I3" t="s">
        <v>26</v>
      </c>
    </row>
    <row r="4" spans="2:9" x14ac:dyDescent="0.25">
      <c r="B4" s="3">
        <v>45566</v>
      </c>
      <c r="C4" t="s">
        <v>26</v>
      </c>
      <c r="D4">
        <v>455</v>
      </c>
      <c r="G4" t="s">
        <v>27</v>
      </c>
      <c r="H4">
        <f>AVERAGEIF(C3:C16,H3,D3:D16)</f>
        <v>240.85714285714286</v>
      </c>
      <c r="I4">
        <f>AVERAGEIF(C3:C16,I3,D3:D16)</f>
        <v>458</v>
      </c>
    </row>
    <row r="5" spans="2:9" x14ac:dyDescent="0.25">
      <c r="B5" s="3">
        <v>45567</v>
      </c>
      <c r="C5" t="s">
        <v>25</v>
      </c>
      <c r="D5">
        <v>212</v>
      </c>
      <c r="G5" t="s">
        <v>28</v>
      </c>
      <c r="H5">
        <f>SUMIF(C3:C16,H3,D3:D16)</f>
        <v>1686</v>
      </c>
      <c r="I5">
        <f>SUMIF(C3:C16,I3,D3:D16)</f>
        <v>3206</v>
      </c>
    </row>
    <row r="6" spans="2:9" x14ac:dyDescent="0.25">
      <c r="B6" s="3">
        <v>45567</v>
      </c>
      <c r="C6" t="s">
        <v>26</v>
      </c>
      <c r="D6">
        <v>408</v>
      </c>
      <c r="G6" t="s">
        <v>29</v>
      </c>
      <c r="H6">
        <f>_xlfn.MAXIFS(D3:D16,C3:C16,H3)</f>
        <v>301</v>
      </c>
      <c r="I6">
        <f>_xlfn.MAXIFS(D3:D16,C3:C16,I3)</f>
        <v>510</v>
      </c>
    </row>
    <row r="7" spans="2:9" x14ac:dyDescent="0.25">
      <c r="B7" s="3">
        <v>45568</v>
      </c>
      <c r="C7" t="s">
        <v>25</v>
      </c>
      <c r="D7">
        <v>230</v>
      </c>
      <c r="G7" t="s">
        <v>30</v>
      </c>
      <c r="H7">
        <f>_xlfn.MINIFS(D3:D16,C3:C16,H3)</f>
        <v>175</v>
      </c>
      <c r="I7">
        <f>_xlfn.MINIFS(D3:D16,C3:C16,I3)</f>
        <v>392</v>
      </c>
    </row>
    <row r="8" spans="2:9" x14ac:dyDescent="0.25">
      <c r="B8" s="3">
        <v>45568</v>
      </c>
      <c r="C8" t="s">
        <v>26</v>
      </c>
      <c r="D8">
        <v>466</v>
      </c>
    </row>
    <row r="9" spans="2:9" x14ac:dyDescent="0.25">
      <c r="B9" s="3">
        <v>45569</v>
      </c>
      <c r="C9" t="s">
        <v>25</v>
      </c>
      <c r="D9">
        <v>256</v>
      </c>
    </row>
    <row r="10" spans="2:9" x14ac:dyDescent="0.25">
      <c r="B10" s="3">
        <v>45569</v>
      </c>
      <c r="C10" t="s">
        <v>26</v>
      </c>
      <c r="D10">
        <v>480</v>
      </c>
    </row>
    <row r="11" spans="2:9" x14ac:dyDescent="0.25">
      <c r="B11" s="3">
        <v>45570</v>
      </c>
      <c r="C11" t="s">
        <v>25</v>
      </c>
      <c r="D11">
        <v>301</v>
      </c>
    </row>
    <row r="12" spans="2:9" x14ac:dyDescent="0.25">
      <c r="B12" s="3">
        <v>45570</v>
      </c>
      <c r="C12" t="s">
        <v>26</v>
      </c>
      <c r="D12">
        <v>495</v>
      </c>
    </row>
    <row r="13" spans="2:9" x14ac:dyDescent="0.25">
      <c r="B13" s="3">
        <v>45571</v>
      </c>
      <c r="C13" t="s">
        <v>25</v>
      </c>
      <c r="D13">
        <v>297</v>
      </c>
    </row>
    <row r="14" spans="2:9" x14ac:dyDescent="0.25">
      <c r="B14" s="3">
        <v>45571</v>
      </c>
      <c r="C14" t="s">
        <v>26</v>
      </c>
      <c r="D14">
        <v>510</v>
      </c>
    </row>
    <row r="15" spans="2:9" x14ac:dyDescent="0.25">
      <c r="B15" s="3">
        <v>45572</v>
      </c>
      <c r="C15" t="s">
        <v>25</v>
      </c>
      <c r="D15">
        <v>175</v>
      </c>
    </row>
    <row r="16" spans="2:9" x14ac:dyDescent="0.25">
      <c r="B16" s="3">
        <v>45572</v>
      </c>
      <c r="C16" t="s">
        <v>26</v>
      </c>
      <c r="D16">
        <v>392</v>
      </c>
    </row>
  </sheetData>
  <mergeCells count="1"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7198-2201-4087-8CB6-CACB24E36CC0}">
  <dimension ref="D2:I16"/>
  <sheetViews>
    <sheetView workbookViewId="0">
      <selection activeCell="J18" sqref="J18"/>
    </sheetView>
  </sheetViews>
  <sheetFormatPr defaultRowHeight="15" x14ac:dyDescent="0.25"/>
  <cols>
    <col min="2" max="2" width="16.28515625" bestFit="1" customWidth="1"/>
    <col min="4" max="4" width="16.28515625" bestFit="1" customWidth="1"/>
    <col min="5" max="5" width="8" style="2" bestFit="1" customWidth="1"/>
    <col min="6" max="6" width="12.7109375" bestFit="1" customWidth="1"/>
    <col min="8" max="8" width="12.7109375" bestFit="1" customWidth="1"/>
    <col min="9" max="9" width="7" bestFit="1" customWidth="1"/>
  </cols>
  <sheetData>
    <row r="2" spans="4:9" x14ac:dyDescent="0.25">
      <c r="D2" s="8" t="s">
        <v>32</v>
      </c>
      <c r="E2" s="12" t="s">
        <v>42</v>
      </c>
      <c r="H2" s="8" t="s">
        <v>41</v>
      </c>
      <c r="I2" s="8" t="s">
        <v>42</v>
      </c>
    </row>
    <row r="3" spans="4:9" x14ac:dyDescent="0.25">
      <c r="D3" t="s">
        <v>33</v>
      </c>
      <c r="E3" s="2">
        <f>_xlfn.XLOOKUP(D3,H:H,I:I)</f>
        <v>8</v>
      </c>
      <c r="H3" t="s">
        <v>33</v>
      </c>
      <c r="I3" s="2">
        <v>8</v>
      </c>
    </row>
    <row r="4" spans="4:9" x14ac:dyDescent="0.25">
      <c r="D4" t="s">
        <v>34</v>
      </c>
      <c r="E4" s="2">
        <f t="shared" ref="E4:E10" si="0">_xlfn.XLOOKUP(D4,H:H,I:I)</f>
        <v>2.5</v>
      </c>
      <c r="H4" t="s">
        <v>43</v>
      </c>
      <c r="I4" s="2">
        <v>4.5</v>
      </c>
    </row>
    <row r="5" spans="4:9" x14ac:dyDescent="0.25">
      <c r="D5" t="s">
        <v>35</v>
      </c>
      <c r="E5" s="2">
        <f t="shared" si="0"/>
        <v>1.1499999999999999</v>
      </c>
      <c r="H5" t="s">
        <v>44</v>
      </c>
      <c r="I5" s="2">
        <v>3.75</v>
      </c>
    </row>
    <row r="6" spans="4:9" x14ac:dyDescent="0.25">
      <c r="D6" t="s">
        <v>35</v>
      </c>
      <c r="E6" s="2">
        <f t="shared" si="0"/>
        <v>1.1499999999999999</v>
      </c>
      <c r="H6" t="s">
        <v>34</v>
      </c>
      <c r="I6" s="2">
        <v>2.5</v>
      </c>
    </row>
    <row r="7" spans="4:9" x14ac:dyDescent="0.25">
      <c r="D7" t="s">
        <v>36</v>
      </c>
      <c r="E7" s="2">
        <f t="shared" si="0"/>
        <v>3.25</v>
      </c>
      <c r="H7" t="s">
        <v>45</v>
      </c>
      <c r="I7" s="2">
        <v>1.2</v>
      </c>
    </row>
    <row r="8" spans="4:9" x14ac:dyDescent="0.25">
      <c r="D8" t="s">
        <v>37</v>
      </c>
      <c r="E8" s="2">
        <f t="shared" si="0"/>
        <v>4.25</v>
      </c>
      <c r="H8" t="s">
        <v>35</v>
      </c>
      <c r="I8" s="2">
        <v>1.1499999999999999</v>
      </c>
    </row>
    <row r="9" spans="4:9" x14ac:dyDescent="0.25">
      <c r="D9" t="s">
        <v>38</v>
      </c>
      <c r="E9" s="2">
        <f t="shared" si="0"/>
        <v>3.85</v>
      </c>
      <c r="H9" t="s">
        <v>37</v>
      </c>
      <c r="I9" s="2">
        <v>4.25</v>
      </c>
    </row>
    <row r="10" spans="4:9" x14ac:dyDescent="0.25">
      <c r="D10" t="s">
        <v>40</v>
      </c>
      <c r="E10" s="2">
        <f t="shared" si="0"/>
        <v>5.99</v>
      </c>
      <c r="H10" t="s">
        <v>46</v>
      </c>
      <c r="I10" s="2">
        <v>3.89</v>
      </c>
    </row>
    <row r="11" spans="4:9" x14ac:dyDescent="0.25">
      <c r="D11" s="4" t="s">
        <v>39</v>
      </c>
      <c r="E11" s="2">
        <f>SUM(E3:E10)</f>
        <v>30.14</v>
      </c>
      <c r="H11" t="s">
        <v>36</v>
      </c>
      <c r="I11" s="2">
        <v>3.25</v>
      </c>
    </row>
    <row r="12" spans="4:9" x14ac:dyDescent="0.25">
      <c r="H12" t="s">
        <v>47</v>
      </c>
      <c r="I12" s="2">
        <v>4</v>
      </c>
    </row>
    <row r="13" spans="4:9" x14ac:dyDescent="0.25">
      <c r="H13" t="s">
        <v>38</v>
      </c>
      <c r="I13" s="2">
        <v>3.85</v>
      </c>
    </row>
    <row r="14" spans="4:9" x14ac:dyDescent="0.25">
      <c r="H14" t="s">
        <v>40</v>
      </c>
      <c r="I14" s="2">
        <v>5.99</v>
      </c>
    </row>
    <row r="15" spans="4:9" x14ac:dyDescent="0.25">
      <c r="H15" t="s">
        <v>48</v>
      </c>
      <c r="I15" s="2">
        <v>7.99</v>
      </c>
    </row>
    <row r="16" spans="4:9" x14ac:dyDescent="0.25">
      <c r="F16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1D63-52C1-4D1C-BF75-47145A48F5B7}">
  <dimension ref="D2:K10"/>
  <sheetViews>
    <sheetView workbookViewId="0">
      <selection activeCell="I19" sqref="I19"/>
    </sheetView>
  </sheetViews>
  <sheetFormatPr defaultRowHeight="15" x14ac:dyDescent="0.25"/>
  <cols>
    <col min="2" max="2" width="18.140625" bestFit="1" customWidth="1"/>
    <col min="3" max="3" width="13.85546875" bestFit="1" customWidth="1"/>
    <col min="4" max="4" width="18.140625" bestFit="1" customWidth="1"/>
    <col min="5" max="5" width="13.85546875" bestFit="1" customWidth="1"/>
    <col min="6" max="6" width="9.28515625" bestFit="1" customWidth="1"/>
    <col min="7" max="7" width="8.28515625" bestFit="1" customWidth="1"/>
    <col min="8" max="8" width="11.42578125" bestFit="1" customWidth="1"/>
    <col min="9" max="9" width="9.42578125" bestFit="1" customWidth="1"/>
    <col min="11" max="11" width="9.42578125" bestFit="1" customWidth="1"/>
  </cols>
  <sheetData>
    <row r="2" spans="4:11" x14ac:dyDescent="0.25">
      <c r="D2" t="s">
        <v>49</v>
      </c>
      <c r="E2" t="s">
        <v>50</v>
      </c>
      <c r="F2" t="s">
        <v>62</v>
      </c>
      <c r="G2" t="s">
        <v>51</v>
      </c>
      <c r="H2" t="s">
        <v>52</v>
      </c>
      <c r="K2" t="s">
        <v>53</v>
      </c>
    </row>
    <row r="3" spans="4:11" x14ac:dyDescent="0.25">
      <c r="D3" t="s">
        <v>54</v>
      </c>
      <c r="E3" s="3">
        <v>45733</v>
      </c>
      <c r="F3" s="3" t="str">
        <f>IF(E3&lt;=$K$3, "Yes", "No")</f>
        <v>Yes</v>
      </c>
      <c r="G3" s="1">
        <v>0.85</v>
      </c>
      <c r="H3" s="14">
        <f>G3</f>
        <v>0.85</v>
      </c>
      <c r="K3" s="3">
        <v>45734</v>
      </c>
    </row>
    <row r="4" spans="4:11" x14ac:dyDescent="0.25">
      <c r="D4" t="s">
        <v>55</v>
      </c>
      <c r="E4" s="3">
        <v>45734</v>
      </c>
      <c r="F4" s="3" t="str">
        <f t="shared" ref="F4:F10" si="0">IF(E4&lt;=$K$3, "Yes", "No")</f>
        <v>Yes</v>
      </c>
      <c r="G4" s="1">
        <v>0.99</v>
      </c>
      <c r="H4" s="14">
        <f t="shared" ref="H4:H7" si="1">G4</f>
        <v>0.99</v>
      </c>
    </row>
    <row r="5" spans="4:11" x14ac:dyDescent="0.25">
      <c r="D5" t="s">
        <v>56</v>
      </c>
      <c r="E5" s="3">
        <v>45732</v>
      </c>
      <c r="F5" s="3" t="str">
        <f t="shared" si="0"/>
        <v>Yes</v>
      </c>
      <c r="G5" s="1">
        <v>0.74</v>
      </c>
      <c r="H5" s="14">
        <f t="shared" si="1"/>
        <v>0.74</v>
      </c>
    </row>
    <row r="6" spans="4:11" x14ac:dyDescent="0.25">
      <c r="D6" t="s">
        <v>57</v>
      </c>
      <c r="E6" s="3">
        <v>45727</v>
      </c>
      <c r="F6" s="3" t="str">
        <f t="shared" si="0"/>
        <v>Yes</v>
      </c>
      <c r="G6" s="1">
        <v>0.91</v>
      </c>
      <c r="H6" s="14">
        <f t="shared" si="1"/>
        <v>0.91</v>
      </c>
    </row>
    <row r="7" spans="4:11" x14ac:dyDescent="0.25">
      <c r="D7" t="s">
        <v>58</v>
      </c>
      <c r="E7" s="3">
        <v>45734</v>
      </c>
      <c r="F7" s="3" t="str">
        <f t="shared" si="0"/>
        <v>Yes</v>
      </c>
      <c r="G7" s="1">
        <v>0.7</v>
      </c>
      <c r="H7" s="14">
        <f t="shared" si="1"/>
        <v>0.7</v>
      </c>
    </row>
    <row r="8" spans="4:11" x14ac:dyDescent="0.25">
      <c r="D8" t="s">
        <v>59</v>
      </c>
      <c r="E8" s="3">
        <v>45765</v>
      </c>
      <c r="F8" s="3" t="str">
        <f t="shared" si="0"/>
        <v>No</v>
      </c>
      <c r="G8" s="1">
        <v>0.42</v>
      </c>
      <c r="H8" s="14">
        <v>0.32</v>
      </c>
    </row>
    <row r="9" spans="4:11" x14ac:dyDescent="0.25">
      <c r="D9" t="s">
        <v>60</v>
      </c>
      <c r="E9" s="3">
        <v>45729</v>
      </c>
      <c r="F9" s="3" t="str">
        <f t="shared" si="0"/>
        <v>Yes</v>
      </c>
      <c r="G9" s="1">
        <v>0.93</v>
      </c>
      <c r="H9" s="14">
        <f>G9</f>
        <v>0.93</v>
      </c>
    </row>
    <row r="10" spans="4:11" x14ac:dyDescent="0.25">
      <c r="D10" t="s">
        <v>61</v>
      </c>
      <c r="E10" s="3">
        <v>45734</v>
      </c>
      <c r="F10" s="3" t="str">
        <f t="shared" si="0"/>
        <v>Yes</v>
      </c>
      <c r="G10" s="1">
        <v>0.89</v>
      </c>
      <c r="H10" s="14">
        <f>G10</f>
        <v>0.89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9203-C457-4033-B9C4-3E26B1377BA1}">
  <dimension ref="B2:J13"/>
  <sheetViews>
    <sheetView workbookViewId="0">
      <selection activeCell="I14" sqref="I14"/>
    </sheetView>
  </sheetViews>
  <sheetFormatPr defaultRowHeight="15" x14ac:dyDescent="0.25"/>
  <cols>
    <col min="2" max="2" width="18.140625" customWidth="1"/>
    <col min="3" max="3" width="19.85546875" bestFit="1" customWidth="1"/>
    <col min="4" max="5" width="18.5703125" bestFit="1" customWidth="1"/>
    <col min="6" max="6" width="14.85546875" customWidth="1"/>
    <col min="7" max="7" width="15.5703125" customWidth="1"/>
    <col min="8" max="8" width="13" customWidth="1"/>
    <col min="9" max="9" width="37.85546875" customWidth="1"/>
    <col min="13" max="13" width="15" bestFit="1" customWidth="1"/>
    <col min="14" max="14" width="9.85546875" bestFit="1" customWidth="1"/>
  </cols>
  <sheetData>
    <row r="2" spans="2:10" x14ac:dyDescent="0.25">
      <c r="B2" s="8" t="s">
        <v>128</v>
      </c>
      <c r="C2" s="8" t="s">
        <v>74</v>
      </c>
      <c r="D2" s="8" t="s">
        <v>75</v>
      </c>
      <c r="E2" s="8" t="s">
        <v>76</v>
      </c>
      <c r="F2" s="8" t="s">
        <v>188</v>
      </c>
      <c r="G2" s="8" t="s">
        <v>73</v>
      </c>
      <c r="H2" s="8" t="s">
        <v>72</v>
      </c>
      <c r="I2" s="8" t="s">
        <v>77</v>
      </c>
      <c r="J2" s="8" t="s">
        <v>78</v>
      </c>
    </row>
    <row r="3" spans="2:10" x14ac:dyDescent="0.25">
      <c r="B3" t="s">
        <v>63</v>
      </c>
      <c r="C3" t="str">
        <f>UPPER(B:B)</f>
        <v>ELIJAH BUTLER</v>
      </c>
      <c r="D3" t="str" cm="1">
        <f t="array" ref="D3:D8">LOWER(B3:B8)</f>
        <v>elijah butler</v>
      </c>
      <c r="E3" t="str">
        <f>PROPER(B3)</f>
        <v>Elijah Butler</v>
      </c>
      <c r="F3" t="str">
        <f>TRIM(E3)</f>
        <v>Elijah Butler</v>
      </c>
      <c r="G3" t="s">
        <v>69</v>
      </c>
      <c r="H3" t="str">
        <f>LEFT(G3,3)</f>
        <v>429</v>
      </c>
      <c r="I3" t="s">
        <v>81</v>
      </c>
      <c r="J3" t="str">
        <f>RIGHT(I3,5)</f>
        <v>92847</v>
      </c>
    </row>
    <row r="4" spans="2:10" x14ac:dyDescent="0.25">
      <c r="B4" t="s">
        <v>64</v>
      </c>
      <c r="C4" t="str">
        <f t="shared" ref="C4:C7" si="0">UPPER(B:B)</f>
        <v>ALEX FREBERG</v>
      </c>
      <c r="D4" t="str">
        <v>alex freberg</v>
      </c>
      <c r="E4" t="str">
        <f t="shared" ref="E4:E7" si="1">PROPER(B4)</f>
        <v>Alex Freberg</v>
      </c>
      <c r="F4" t="str">
        <f t="shared" ref="F4:F7" si="2">TRIM(E4)</f>
        <v>Alex Freberg</v>
      </c>
      <c r="G4" t="s">
        <v>70</v>
      </c>
      <c r="H4" t="str">
        <f t="shared" ref="H4:H8" si="3">LEFT(G4,3)</f>
        <v>000</v>
      </c>
      <c r="I4" t="s">
        <v>82</v>
      </c>
      <c r="J4" t="str">
        <f t="shared" ref="J4:J8" si="4">RIGHT(I4,5)</f>
        <v>54321</v>
      </c>
    </row>
    <row r="5" spans="2:10" x14ac:dyDescent="0.25">
      <c r="B5" t="s">
        <v>65</v>
      </c>
      <c r="C5" t="str">
        <f t="shared" si="0"/>
        <v>SUNDAS KHALID</v>
      </c>
      <c r="D5" t="str">
        <v>sundas khalid</v>
      </c>
      <c r="E5" t="str">
        <f t="shared" si="1"/>
        <v>Sundas Khalid</v>
      </c>
      <c r="F5" t="str">
        <f t="shared" si="2"/>
        <v>Sundas Khalid</v>
      </c>
      <c r="G5" t="s">
        <v>71</v>
      </c>
      <c r="H5" t="str">
        <f t="shared" si="3"/>
        <v>235</v>
      </c>
      <c r="I5" t="s">
        <v>83</v>
      </c>
      <c r="J5" t="str">
        <f t="shared" si="4"/>
        <v>83831</v>
      </c>
    </row>
    <row r="6" spans="2:10" x14ac:dyDescent="0.25">
      <c r="B6" t="s">
        <v>66</v>
      </c>
      <c r="C6" t="str">
        <f t="shared" si="0"/>
        <v>MO CHEN</v>
      </c>
      <c r="D6" t="str">
        <v>mo chen</v>
      </c>
      <c r="E6" t="str">
        <f t="shared" si="1"/>
        <v>Mo Chen</v>
      </c>
      <c r="F6" t="str">
        <f t="shared" si="2"/>
        <v>Mo Chen</v>
      </c>
      <c r="G6" t="s">
        <v>79</v>
      </c>
      <c r="H6" t="str">
        <f t="shared" si="3"/>
        <v>480</v>
      </c>
      <c r="I6" t="s">
        <v>85</v>
      </c>
      <c r="J6" t="str">
        <f t="shared" si="4"/>
        <v>17380</v>
      </c>
    </row>
    <row r="7" spans="2:10" x14ac:dyDescent="0.25">
      <c r="B7" t="s">
        <v>67</v>
      </c>
      <c r="C7" t="str">
        <f t="shared" si="0"/>
        <v>MARY KNOEFERL</v>
      </c>
      <c r="D7" t="str">
        <v>mary knoeferl</v>
      </c>
      <c r="E7" t="str">
        <f t="shared" si="1"/>
        <v>Mary Knoeferl</v>
      </c>
      <c r="F7" t="str">
        <f t="shared" si="2"/>
        <v>Mary Knoeferl</v>
      </c>
      <c r="G7" t="s">
        <v>80</v>
      </c>
      <c r="H7" t="str">
        <f t="shared" si="3"/>
        <v>128</v>
      </c>
      <c r="I7" t="s">
        <v>86</v>
      </c>
      <c r="J7" t="str">
        <f t="shared" si="4"/>
        <v>14008</v>
      </c>
    </row>
    <row r="8" spans="2:10" x14ac:dyDescent="0.25">
      <c r="B8" t="s">
        <v>68</v>
      </c>
      <c r="C8" t="str">
        <f>UPPER(B:B)</f>
        <v xml:space="preserve">        AVERY SMITH         </v>
      </c>
      <c r="D8" t="str">
        <v xml:space="preserve">        avery smith         </v>
      </c>
      <c r="E8" t="str">
        <f>PROPER(B8)</f>
        <v xml:space="preserve">        Avery Smith         </v>
      </c>
      <c r="F8" t="str">
        <f>TRIM(E8)</f>
        <v>Avery Smith</v>
      </c>
      <c r="G8" t="s">
        <v>84</v>
      </c>
      <c r="H8" t="str">
        <f t="shared" si="3"/>
        <v>890</v>
      </c>
      <c r="I8" t="s">
        <v>87</v>
      </c>
      <c r="J8" t="str">
        <f t="shared" si="4"/>
        <v>38838</v>
      </c>
    </row>
    <row r="13" spans="2:10" x14ac:dyDescent="0.25">
      <c r="B13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7992-5815-4E0D-8742-7A5571ACCD3D}">
  <dimension ref="A3:F19"/>
  <sheetViews>
    <sheetView workbookViewId="0">
      <selection activeCell="G13" sqref="G13"/>
    </sheetView>
  </sheetViews>
  <sheetFormatPr defaultRowHeight="15" x14ac:dyDescent="0.25"/>
  <cols>
    <col min="1" max="1" width="13.42578125" bestFit="1" customWidth="1"/>
    <col min="2" max="2" width="24.140625" style="5" bestFit="1" customWidth="1"/>
    <col min="5" max="5" width="13.42578125" bestFit="1" customWidth="1"/>
    <col min="6" max="6" width="25.85546875" style="18" bestFit="1" customWidth="1"/>
    <col min="7" max="7" width="22.5703125" bestFit="1" customWidth="1"/>
  </cols>
  <sheetData>
    <row r="3" spans="1:6" x14ac:dyDescent="0.25">
      <c r="A3" s="15" t="s">
        <v>189</v>
      </c>
      <c r="B3" s="17" t="s">
        <v>191</v>
      </c>
    </row>
    <row r="4" spans="1:6" x14ac:dyDescent="0.25">
      <c r="A4" s="6" t="s">
        <v>97</v>
      </c>
      <c r="B4" s="17">
        <v>475000</v>
      </c>
      <c r="E4" s="15" t="s">
        <v>90</v>
      </c>
      <c r="F4" t="s" vm="1">
        <v>193</v>
      </c>
    </row>
    <row r="5" spans="1:6" x14ac:dyDescent="0.25">
      <c r="A5" s="6" t="s">
        <v>102</v>
      </c>
      <c r="B5" s="17">
        <v>166250</v>
      </c>
    </row>
    <row r="6" spans="1:6" x14ac:dyDescent="0.25">
      <c r="A6" s="6" t="s">
        <v>105</v>
      </c>
      <c r="B6" s="17">
        <v>116666.66666666667</v>
      </c>
      <c r="E6" s="15" t="s">
        <v>189</v>
      </c>
      <c r="F6" s="18" t="s">
        <v>192</v>
      </c>
    </row>
    <row r="7" spans="1:6" x14ac:dyDescent="0.25">
      <c r="A7" s="6" t="s">
        <v>111</v>
      </c>
      <c r="B7" s="17">
        <v>96500</v>
      </c>
      <c r="E7" s="6" t="s">
        <v>97</v>
      </c>
      <c r="F7" s="18">
        <v>5</v>
      </c>
    </row>
    <row r="8" spans="1:6" x14ac:dyDescent="0.25">
      <c r="A8" s="6" t="s">
        <v>190</v>
      </c>
      <c r="B8" s="17">
        <v>196181.81818181818</v>
      </c>
      <c r="E8" s="6" t="s">
        <v>102</v>
      </c>
      <c r="F8" s="18">
        <v>5</v>
      </c>
    </row>
    <row r="9" spans="1:6" x14ac:dyDescent="0.25">
      <c r="B9"/>
      <c r="E9" s="6" t="s">
        <v>105</v>
      </c>
      <c r="F9" s="18">
        <v>4</v>
      </c>
    </row>
    <row r="10" spans="1:6" x14ac:dyDescent="0.25">
      <c r="B10"/>
      <c r="E10" s="6" t="s">
        <v>190</v>
      </c>
      <c r="F10" s="18">
        <v>4.8</v>
      </c>
    </row>
    <row r="11" spans="1:6" x14ac:dyDescent="0.25">
      <c r="B11"/>
      <c r="F11"/>
    </row>
    <row r="12" spans="1:6" x14ac:dyDescent="0.25">
      <c r="B12"/>
      <c r="F12"/>
    </row>
    <row r="13" spans="1:6" x14ac:dyDescent="0.25">
      <c r="B13"/>
      <c r="F13"/>
    </row>
    <row r="14" spans="1:6" x14ac:dyDescent="0.25">
      <c r="B14"/>
      <c r="F14"/>
    </row>
    <row r="15" spans="1:6" x14ac:dyDescent="0.25">
      <c r="B15"/>
      <c r="F15"/>
    </row>
    <row r="16" spans="1:6" x14ac:dyDescent="0.25">
      <c r="B16"/>
      <c r="F16"/>
    </row>
    <row r="17" spans="6:6" x14ac:dyDescent="0.25">
      <c r="F17"/>
    </row>
    <row r="18" spans="6:6" x14ac:dyDescent="0.25">
      <c r="F18"/>
    </row>
    <row r="19" spans="6:6" x14ac:dyDescent="0.25">
      <c r="F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73D4-5CA2-40B5-8EFB-A0C2E2B806FA}">
  <dimension ref="B2:H13"/>
  <sheetViews>
    <sheetView topLeftCell="B1" workbookViewId="0">
      <selection activeCell="B2" sqref="B2:H13"/>
    </sheetView>
  </sheetViews>
  <sheetFormatPr defaultRowHeight="15" x14ac:dyDescent="0.25"/>
  <cols>
    <col min="2" max="2" width="11.7109375" bestFit="1" customWidth="1"/>
    <col min="3" max="3" width="18.5703125" customWidth="1"/>
    <col min="4" max="4" width="11.28515625" bestFit="1" customWidth="1"/>
    <col min="5" max="5" width="11.28515625" customWidth="1"/>
    <col min="6" max="6" width="12.5703125" bestFit="1" customWidth="1"/>
    <col min="7" max="7" width="19" bestFit="1" customWidth="1"/>
    <col min="8" max="8" width="15.42578125" bestFit="1" customWidth="1"/>
  </cols>
  <sheetData>
    <row r="2" spans="2:8" x14ac:dyDescent="0.25">
      <c r="B2" s="8" t="s">
        <v>91</v>
      </c>
      <c r="C2" s="8" t="s">
        <v>89</v>
      </c>
      <c r="D2" s="8" t="s">
        <v>92</v>
      </c>
      <c r="E2" s="8" t="s">
        <v>94</v>
      </c>
      <c r="F2" s="8" t="s">
        <v>90</v>
      </c>
      <c r="G2" s="8" t="s">
        <v>93</v>
      </c>
      <c r="H2" s="8" t="s">
        <v>95</v>
      </c>
    </row>
    <row r="3" spans="2:8" x14ac:dyDescent="0.25">
      <c r="B3">
        <v>1</v>
      </c>
      <c r="C3" t="s">
        <v>96</v>
      </c>
      <c r="D3" t="s">
        <v>97</v>
      </c>
      <c r="E3" t="s">
        <v>98</v>
      </c>
      <c r="F3" s="5">
        <v>500000</v>
      </c>
      <c r="G3">
        <v>6</v>
      </c>
      <c r="H3">
        <v>5</v>
      </c>
    </row>
    <row r="4" spans="2:8" x14ac:dyDescent="0.25">
      <c r="B4">
        <v>2</v>
      </c>
      <c r="C4" t="s">
        <v>99</v>
      </c>
      <c r="D4" t="s">
        <v>97</v>
      </c>
      <c r="E4" t="s">
        <v>100</v>
      </c>
      <c r="F4" s="5">
        <v>450000</v>
      </c>
      <c r="G4">
        <v>5</v>
      </c>
      <c r="H4">
        <v>5</v>
      </c>
    </row>
    <row r="5" spans="2:8" x14ac:dyDescent="0.25">
      <c r="B5">
        <v>3</v>
      </c>
      <c r="C5" t="s">
        <v>101</v>
      </c>
      <c r="D5" t="s">
        <v>102</v>
      </c>
      <c r="E5" t="s">
        <v>103</v>
      </c>
      <c r="F5" s="5">
        <v>225000</v>
      </c>
      <c r="G5">
        <v>4</v>
      </c>
      <c r="H5">
        <v>5</v>
      </c>
    </row>
    <row r="6" spans="2:8" x14ac:dyDescent="0.25">
      <c r="B6">
        <v>4</v>
      </c>
      <c r="C6" t="s">
        <v>104</v>
      </c>
      <c r="D6" t="s">
        <v>105</v>
      </c>
      <c r="E6" t="s">
        <v>103</v>
      </c>
      <c r="F6" s="5">
        <v>175000</v>
      </c>
      <c r="G6">
        <v>3</v>
      </c>
      <c r="H6">
        <v>4</v>
      </c>
    </row>
    <row r="7" spans="2:8" x14ac:dyDescent="0.25">
      <c r="B7">
        <v>5</v>
      </c>
      <c r="C7" t="s">
        <v>106</v>
      </c>
      <c r="D7" t="s">
        <v>102</v>
      </c>
      <c r="E7" t="s">
        <v>107</v>
      </c>
      <c r="F7" s="5">
        <v>175000</v>
      </c>
      <c r="G7">
        <v>3</v>
      </c>
      <c r="H7">
        <v>5</v>
      </c>
    </row>
    <row r="8" spans="2:8" x14ac:dyDescent="0.25">
      <c r="B8">
        <v>6</v>
      </c>
      <c r="C8" t="s">
        <v>108</v>
      </c>
      <c r="D8" t="s">
        <v>105</v>
      </c>
      <c r="E8" t="s">
        <v>107</v>
      </c>
      <c r="F8" s="5">
        <v>110000</v>
      </c>
      <c r="G8">
        <v>2</v>
      </c>
      <c r="H8">
        <v>2</v>
      </c>
    </row>
    <row r="9" spans="2:8" x14ac:dyDescent="0.25">
      <c r="B9">
        <v>7</v>
      </c>
      <c r="C9" t="s">
        <v>109</v>
      </c>
      <c r="D9" t="s">
        <v>102</v>
      </c>
      <c r="E9" t="s">
        <v>107</v>
      </c>
      <c r="F9" s="5">
        <v>145000</v>
      </c>
      <c r="G9">
        <v>2</v>
      </c>
      <c r="H9">
        <v>4</v>
      </c>
    </row>
    <row r="10" spans="2:8" x14ac:dyDescent="0.25">
      <c r="B10">
        <v>8</v>
      </c>
      <c r="C10" t="s">
        <v>110</v>
      </c>
      <c r="D10" t="s">
        <v>111</v>
      </c>
      <c r="E10" t="s">
        <v>103</v>
      </c>
      <c r="F10" s="5">
        <v>115000</v>
      </c>
      <c r="G10">
        <v>2</v>
      </c>
      <c r="H10">
        <v>4</v>
      </c>
    </row>
    <row r="11" spans="2:8" x14ac:dyDescent="0.25">
      <c r="B11">
        <v>9</v>
      </c>
      <c r="C11" t="s">
        <v>112</v>
      </c>
      <c r="D11" t="s">
        <v>111</v>
      </c>
      <c r="E11" t="s">
        <v>107</v>
      </c>
      <c r="F11" s="5">
        <v>78000</v>
      </c>
      <c r="G11">
        <v>1</v>
      </c>
      <c r="H11">
        <v>4</v>
      </c>
    </row>
    <row r="12" spans="2:8" x14ac:dyDescent="0.25">
      <c r="B12">
        <v>10</v>
      </c>
      <c r="C12" t="s">
        <v>113</v>
      </c>
      <c r="D12" t="s">
        <v>102</v>
      </c>
      <c r="E12" t="s">
        <v>107</v>
      </c>
      <c r="F12" s="5">
        <v>120000</v>
      </c>
      <c r="G12">
        <v>1</v>
      </c>
      <c r="H12">
        <v>5</v>
      </c>
    </row>
    <row r="13" spans="2:8" x14ac:dyDescent="0.25">
      <c r="B13">
        <v>11</v>
      </c>
      <c r="C13" t="s">
        <v>114</v>
      </c>
      <c r="D13" t="s">
        <v>105</v>
      </c>
      <c r="E13" t="s">
        <v>107</v>
      </c>
      <c r="F13" s="5">
        <v>65000</v>
      </c>
      <c r="G13">
        <v>1</v>
      </c>
      <c r="H1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B61C-183A-4F45-96DE-7C52366FFAB3}">
  <dimension ref="B2:G12"/>
  <sheetViews>
    <sheetView workbookViewId="0">
      <selection activeCell="H12" sqref="H12"/>
    </sheetView>
  </sheetViews>
  <sheetFormatPr defaultRowHeight="15" x14ac:dyDescent="0.25"/>
  <cols>
    <col min="3" max="3" width="17" bestFit="1" customWidth="1"/>
    <col min="4" max="4" width="11.28515625" bestFit="1" customWidth="1"/>
    <col min="5" max="5" width="14.140625" bestFit="1" customWidth="1"/>
    <col min="6" max="6" width="19.5703125" bestFit="1" customWidth="1"/>
    <col min="7" max="7" width="16.42578125" style="7" bestFit="1" customWidth="1"/>
  </cols>
  <sheetData>
    <row r="2" spans="2:7" x14ac:dyDescent="0.25">
      <c r="B2" s="8" t="s">
        <v>115</v>
      </c>
      <c r="C2" s="8" t="s">
        <v>128</v>
      </c>
      <c r="D2" s="8" t="s">
        <v>127</v>
      </c>
      <c r="E2" s="8" t="s">
        <v>126</v>
      </c>
      <c r="F2" s="8" t="s">
        <v>125</v>
      </c>
      <c r="G2" s="10" t="s">
        <v>124</v>
      </c>
    </row>
    <row r="3" spans="2:7" x14ac:dyDescent="0.25">
      <c r="B3">
        <v>933</v>
      </c>
      <c r="C3" t="s">
        <v>133</v>
      </c>
      <c r="D3" t="s">
        <v>134</v>
      </c>
      <c r="E3" t="s">
        <v>135</v>
      </c>
      <c r="F3" s="6" t="s">
        <v>136</v>
      </c>
      <c r="G3" s="7">
        <v>102004.95</v>
      </c>
    </row>
    <row r="4" spans="2:7" x14ac:dyDescent="0.25">
      <c r="B4">
        <v>1489</v>
      </c>
      <c r="C4" t="s">
        <v>120</v>
      </c>
      <c r="D4" t="s">
        <v>121</v>
      </c>
      <c r="E4" t="s">
        <v>122</v>
      </c>
      <c r="F4" t="s">
        <v>123</v>
      </c>
      <c r="G4" s="7">
        <v>82018.38</v>
      </c>
    </row>
    <row r="5" spans="2:7" x14ac:dyDescent="0.25">
      <c r="B5">
        <v>1837</v>
      </c>
      <c r="C5" t="s">
        <v>132</v>
      </c>
      <c r="D5" t="s">
        <v>129</v>
      </c>
      <c r="E5" t="s">
        <v>130</v>
      </c>
      <c r="F5" t="s">
        <v>131</v>
      </c>
      <c r="G5" s="7">
        <v>74913.009999999995</v>
      </c>
    </row>
    <row r="6" spans="2:7" x14ac:dyDescent="0.25">
      <c r="B6">
        <v>1340</v>
      </c>
      <c r="C6" t="s">
        <v>141</v>
      </c>
      <c r="D6" t="s">
        <v>142</v>
      </c>
      <c r="E6" t="s">
        <v>143</v>
      </c>
      <c r="F6" t="s">
        <v>144</v>
      </c>
      <c r="G6" s="7">
        <v>71837.820000000007</v>
      </c>
    </row>
    <row r="7" spans="2:7" x14ac:dyDescent="0.25">
      <c r="B7">
        <v>1150</v>
      </c>
      <c r="C7" t="s">
        <v>137</v>
      </c>
      <c r="D7" t="s">
        <v>138</v>
      </c>
      <c r="E7" t="s">
        <v>139</v>
      </c>
      <c r="F7" t="s">
        <v>140</v>
      </c>
      <c r="G7" s="7">
        <v>66912.31</v>
      </c>
    </row>
    <row r="8" spans="2:7" x14ac:dyDescent="0.25">
      <c r="B8">
        <v>1284</v>
      </c>
      <c r="C8" t="s">
        <v>116</v>
      </c>
      <c r="D8" t="s">
        <v>117</v>
      </c>
      <c r="E8" t="s">
        <v>118</v>
      </c>
      <c r="F8" s="6" t="s">
        <v>119</v>
      </c>
      <c r="G8" s="7">
        <v>47018.33</v>
      </c>
    </row>
    <row r="9" spans="2:7" x14ac:dyDescent="0.25">
      <c r="B9">
        <v>1298</v>
      </c>
      <c r="C9" t="s">
        <v>145</v>
      </c>
      <c r="D9" t="s">
        <v>146</v>
      </c>
      <c r="E9" t="s">
        <v>147</v>
      </c>
      <c r="F9" t="s">
        <v>148</v>
      </c>
      <c r="G9" s="7">
        <v>41001.54</v>
      </c>
    </row>
    <row r="10" spans="2:7" x14ac:dyDescent="0.25">
      <c r="G10"/>
    </row>
    <row r="11" spans="2:7" x14ac:dyDescent="0.25">
      <c r="G11"/>
    </row>
    <row r="12" spans="2:7" x14ac:dyDescent="0.25">
      <c r="G12"/>
    </row>
  </sheetData>
  <autoFilter ref="B2:G9" xr:uid="{51C9B61C-183A-4F45-96DE-7C52366FFAB3}">
    <sortState xmlns:xlrd2="http://schemas.microsoft.com/office/spreadsheetml/2017/richdata2" ref="B3:G9">
      <sortCondition descending="1" ref="G2:G9"/>
    </sortState>
  </autoFilter>
  <conditionalFormatting sqref="B3:G9">
    <cfRule type="duplicateValues" dxfId="1" priority="2"/>
  </conditionalFormatting>
  <conditionalFormatting sqref="G3:G9">
    <cfRule type="cellIs" dxfId="0" priority="1" operator="greaterThan">
      <formula>75000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A23F-8DFB-44F3-8C4B-B090CA921FD7}">
  <dimension ref="C2:H12"/>
  <sheetViews>
    <sheetView workbookViewId="0">
      <selection activeCell="F11" sqref="F11"/>
    </sheetView>
  </sheetViews>
  <sheetFormatPr defaultRowHeight="15" x14ac:dyDescent="0.25"/>
  <cols>
    <col min="3" max="3" width="16" customWidth="1"/>
    <col min="4" max="4" width="15" bestFit="1" customWidth="1"/>
    <col min="8" max="8" width="29.7109375" bestFit="1" customWidth="1"/>
  </cols>
  <sheetData>
    <row r="2" spans="3:8" x14ac:dyDescent="0.25">
      <c r="C2" s="8" t="s">
        <v>126</v>
      </c>
      <c r="D2" s="8" t="s">
        <v>156</v>
      </c>
      <c r="E2" s="8" t="s">
        <v>157</v>
      </c>
      <c r="H2" t="s">
        <v>158</v>
      </c>
    </row>
    <row r="3" spans="3:8" x14ac:dyDescent="0.25">
      <c r="C3" t="s">
        <v>118</v>
      </c>
      <c r="D3" s="5">
        <v>55980</v>
      </c>
      <c r="E3">
        <v>10</v>
      </c>
    </row>
    <row r="4" spans="3:8" x14ac:dyDescent="0.25">
      <c r="C4" t="s">
        <v>149</v>
      </c>
      <c r="D4" s="5">
        <v>58000</v>
      </c>
      <c r="E4">
        <v>7</v>
      </c>
    </row>
    <row r="5" spans="3:8" x14ac:dyDescent="0.25">
      <c r="C5" t="s">
        <v>152</v>
      </c>
      <c r="D5" s="5">
        <v>53500</v>
      </c>
      <c r="E5">
        <v>5</v>
      </c>
    </row>
    <row r="6" spans="3:8" x14ac:dyDescent="0.25">
      <c r="C6" t="s">
        <v>122</v>
      </c>
      <c r="D6" s="5">
        <v>51490</v>
      </c>
      <c r="E6">
        <v>10</v>
      </c>
    </row>
    <row r="7" spans="3:8" x14ac:dyDescent="0.25">
      <c r="C7" t="s">
        <v>150</v>
      </c>
      <c r="D7" s="5">
        <v>56220</v>
      </c>
      <c r="E7">
        <v>8</v>
      </c>
    </row>
    <row r="8" spans="3:8" x14ac:dyDescent="0.25">
      <c r="C8" t="s">
        <v>151</v>
      </c>
      <c r="D8" s="5">
        <v>56530</v>
      </c>
      <c r="E8">
        <v>5</v>
      </c>
    </row>
    <row r="9" spans="3:8" x14ac:dyDescent="0.25">
      <c r="C9" t="s">
        <v>154</v>
      </c>
      <c r="D9" s="5">
        <v>58470</v>
      </c>
      <c r="E9">
        <v>6</v>
      </c>
    </row>
    <row r="10" spans="3:8" x14ac:dyDescent="0.25">
      <c r="C10" t="s">
        <v>143</v>
      </c>
      <c r="D10" s="5">
        <v>52820</v>
      </c>
      <c r="E10">
        <v>6</v>
      </c>
    </row>
    <row r="11" spans="3:8" x14ac:dyDescent="0.25">
      <c r="C11" t="s">
        <v>155</v>
      </c>
      <c r="D11" s="5">
        <v>65590</v>
      </c>
      <c r="E11">
        <v>6</v>
      </c>
    </row>
    <row r="12" spans="3:8" x14ac:dyDescent="0.25">
      <c r="C12" t="s">
        <v>153</v>
      </c>
      <c r="D12" s="5">
        <v>49170</v>
      </c>
      <c r="E12">
        <v>5</v>
      </c>
    </row>
  </sheetData>
  <autoFilter ref="C2:E12" xr:uid="{03FCA23F-8DFB-44F3-8C4B-B090CA921FD7}">
    <sortState xmlns:xlrd2="http://schemas.microsoft.com/office/spreadsheetml/2017/richdata2" ref="C3:E12">
      <sortCondition ref="C2:C12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07BF-E44B-4FA5-8462-7FDB19496C2C}">
  <dimension ref="A3:B6"/>
  <sheetViews>
    <sheetView workbookViewId="0">
      <selection activeCell="L16" sqref="L16"/>
    </sheetView>
  </sheetViews>
  <sheetFormatPr defaultRowHeight="15" x14ac:dyDescent="0.25"/>
  <cols>
    <col min="1" max="1" width="9" bestFit="1" customWidth="1"/>
    <col min="2" max="2" width="14.5703125" bestFit="1" customWidth="1"/>
  </cols>
  <sheetData>
    <row r="3" spans="1:2" x14ac:dyDescent="0.25">
      <c r="A3" s="15" t="s">
        <v>166</v>
      </c>
      <c r="B3" t="s">
        <v>194</v>
      </c>
    </row>
    <row r="4" spans="1:2" x14ac:dyDescent="0.25">
      <c r="A4" t="s">
        <v>169</v>
      </c>
      <c r="B4" s="16">
        <v>600</v>
      </c>
    </row>
    <row r="5" spans="1:2" x14ac:dyDescent="0.25">
      <c r="A5" t="s">
        <v>171</v>
      </c>
      <c r="B5" s="16">
        <v>1050</v>
      </c>
    </row>
    <row r="6" spans="1:2" x14ac:dyDescent="0.25">
      <c r="A6" t="s">
        <v>173</v>
      </c>
      <c r="B6" s="16">
        <v>1500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0ACE-88C4-43E4-9C94-C659CBDA3BFE}">
  <dimension ref="A3:B8"/>
  <sheetViews>
    <sheetView workbookViewId="0">
      <selection activeCell="E14" sqref="E14"/>
    </sheetView>
  </sheetViews>
  <sheetFormatPr defaultRowHeight="15" x14ac:dyDescent="0.25"/>
  <cols>
    <col min="1" max="1" width="20.28515625" bestFit="1" customWidth="1"/>
    <col min="2" max="2" width="14.5703125" bestFit="1" customWidth="1"/>
  </cols>
  <sheetData>
    <row r="3" spans="1:2" x14ac:dyDescent="0.25">
      <c r="A3" s="15" t="s">
        <v>165</v>
      </c>
      <c r="B3" t="s">
        <v>194</v>
      </c>
    </row>
    <row r="4" spans="1:2" x14ac:dyDescent="0.25">
      <c r="A4" t="s">
        <v>168</v>
      </c>
      <c r="B4" s="16">
        <v>1650</v>
      </c>
    </row>
    <row r="5" spans="1:2" x14ac:dyDescent="0.25">
      <c r="A5" t="s">
        <v>170</v>
      </c>
      <c r="B5" s="16">
        <v>900</v>
      </c>
    </row>
    <row r="6" spans="1:2" x14ac:dyDescent="0.25">
      <c r="A6" t="s">
        <v>174</v>
      </c>
      <c r="B6" s="16">
        <v>325</v>
      </c>
    </row>
    <row r="7" spans="1:2" x14ac:dyDescent="0.25">
      <c r="A7" t="s">
        <v>175</v>
      </c>
      <c r="B7" s="16">
        <v>175</v>
      </c>
    </row>
    <row r="8" spans="1:2" x14ac:dyDescent="0.25">
      <c r="A8" t="s">
        <v>172</v>
      </c>
      <c r="B8" s="16">
        <v>100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AA58-83C3-4C92-A8DE-C107EECD4289}">
  <dimension ref="B2:M12"/>
  <sheetViews>
    <sheetView workbookViewId="0">
      <selection activeCell="M4" activeCellId="1" sqref="K4:K12 M4:M12"/>
    </sheetView>
  </sheetViews>
  <sheetFormatPr defaultRowHeight="15" x14ac:dyDescent="0.25"/>
  <cols>
    <col min="2" max="2" width="14.28515625" bestFit="1" customWidth="1"/>
    <col min="3" max="3" width="15" bestFit="1" customWidth="1"/>
    <col min="11" max="11" width="20.28515625" bestFit="1" customWidth="1"/>
  </cols>
  <sheetData>
    <row r="2" spans="2:13" x14ac:dyDescent="0.25">
      <c r="B2" s="8" t="s">
        <v>159</v>
      </c>
      <c r="C2" s="8" t="s">
        <v>160</v>
      </c>
    </row>
    <row r="3" spans="2:13" x14ac:dyDescent="0.25">
      <c r="B3" t="s">
        <v>161</v>
      </c>
      <c r="C3" s="2">
        <v>5500</v>
      </c>
      <c r="K3" s="8" t="s">
        <v>165</v>
      </c>
      <c r="L3" s="8" t="s">
        <v>166</v>
      </c>
      <c r="M3" s="8" t="s">
        <v>167</v>
      </c>
    </row>
    <row r="4" spans="2:13" x14ac:dyDescent="0.25">
      <c r="B4" t="s">
        <v>162</v>
      </c>
      <c r="C4" s="2">
        <v>405.32</v>
      </c>
      <c r="K4" t="s">
        <v>168</v>
      </c>
      <c r="L4" t="s">
        <v>169</v>
      </c>
      <c r="M4" s="5">
        <v>450</v>
      </c>
    </row>
    <row r="5" spans="2:13" x14ac:dyDescent="0.25">
      <c r="B5" t="s">
        <v>163</v>
      </c>
      <c r="C5" s="2">
        <v>600</v>
      </c>
      <c r="K5" t="s">
        <v>170</v>
      </c>
      <c r="L5" t="s">
        <v>169</v>
      </c>
      <c r="M5" s="5">
        <v>150</v>
      </c>
    </row>
    <row r="6" spans="2:13" x14ac:dyDescent="0.25">
      <c r="B6" t="s">
        <v>164</v>
      </c>
      <c r="C6" s="2">
        <v>95.58</v>
      </c>
      <c r="K6" t="s">
        <v>168</v>
      </c>
      <c r="L6" t="s">
        <v>171</v>
      </c>
      <c r="M6" s="5">
        <v>600</v>
      </c>
    </row>
    <row r="7" spans="2:13" x14ac:dyDescent="0.25">
      <c r="K7" t="s">
        <v>170</v>
      </c>
      <c r="L7" t="s">
        <v>171</v>
      </c>
      <c r="M7" s="5">
        <v>350</v>
      </c>
    </row>
    <row r="8" spans="2:13" x14ac:dyDescent="0.25">
      <c r="K8" t="s">
        <v>172</v>
      </c>
      <c r="L8" t="s">
        <v>171</v>
      </c>
      <c r="M8" s="5">
        <v>100</v>
      </c>
    </row>
    <row r="9" spans="2:13" x14ac:dyDescent="0.25">
      <c r="K9" t="s">
        <v>168</v>
      </c>
      <c r="L9" t="s">
        <v>173</v>
      </c>
      <c r="M9" s="5">
        <v>600</v>
      </c>
    </row>
    <row r="10" spans="2:13" x14ac:dyDescent="0.25">
      <c r="K10" t="s">
        <v>170</v>
      </c>
      <c r="L10" t="s">
        <v>173</v>
      </c>
      <c r="M10" s="5">
        <v>400</v>
      </c>
    </row>
    <row r="11" spans="2:13" x14ac:dyDescent="0.25">
      <c r="K11" t="s">
        <v>174</v>
      </c>
      <c r="L11" t="s">
        <v>173</v>
      </c>
      <c r="M11" s="5">
        <v>325</v>
      </c>
    </row>
    <row r="12" spans="2:13" x14ac:dyDescent="0.25">
      <c r="K12" t="s">
        <v>175</v>
      </c>
      <c r="L12" t="s">
        <v>173</v>
      </c>
      <c r="M12" s="5">
        <v>175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758E-6277-4694-97F2-4C12BFE0A8B9}">
  <dimension ref="B2:F11"/>
  <sheetViews>
    <sheetView zoomScaleNormal="100" workbookViewId="0">
      <selection activeCell="G8" sqref="G8"/>
    </sheetView>
  </sheetViews>
  <sheetFormatPr defaultRowHeight="15" x14ac:dyDescent="0.25"/>
  <cols>
    <col min="3" max="3" width="11.28515625" style="21" customWidth="1"/>
    <col min="4" max="4" width="10" bestFit="1" customWidth="1"/>
    <col min="5" max="5" width="14.7109375" bestFit="1" customWidth="1"/>
  </cols>
  <sheetData>
    <row r="2" spans="2:6" x14ac:dyDescent="0.25">
      <c r="B2" s="19" t="s">
        <v>176</v>
      </c>
      <c r="C2" s="19" t="s">
        <v>177</v>
      </c>
      <c r="D2" s="19" t="s">
        <v>178</v>
      </c>
      <c r="E2" s="19" t="s">
        <v>179</v>
      </c>
    </row>
    <row r="3" spans="2:6" x14ac:dyDescent="0.25">
      <c r="B3" s="21">
        <v>1</v>
      </c>
      <c r="C3" s="20">
        <v>45749</v>
      </c>
      <c r="D3" s="21" t="s">
        <v>180</v>
      </c>
      <c r="E3" s="22">
        <f ca="1">TODAY()-C3</f>
        <v>96</v>
      </c>
      <c r="F3">
        <f>DATEDIF(C3,E11,"M")</f>
        <v>1</v>
      </c>
    </row>
    <row r="4" spans="2:6" x14ac:dyDescent="0.25">
      <c r="B4" s="21">
        <v>2</v>
      </c>
      <c r="C4" s="20">
        <v>45751</v>
      </c>
      <c r="D4" s="21" t="s">
        <v>180</v>
      </c>
      <c r="E4" s="22">
        <f t="shared" ref="E4:E9" ca="1" si="0">TODAY()-C4</f>
        <v>94</v>
      </c>
    </row>
    <row r="5" spans="2:6" x14ac:dyDescent="0.25">
      <c r="B5" s="21">
        <v>3</v>
      </c>
      <c r="C5" s="20">
        <v>45754</v>
      </c>
      <c r="D5" s="21" t="s">
        <v>181</v>
      </c>
      <c r="E5" s="22">
        <f t="shared" ca="1" si="0"/>
        <v>91</v>
      </c>
    </row>
    <row r="6" spans="2:6" x14ac:dyDescent="0.25">
      <c r="B6" s="21">
        <v>4</v>
      </c>
      <c r="C6" s="20">
        <v>45758</v>
      </c>
      <c r="D6" s="21" t="s">
        <v>181</v>
      </c>
      <c r="E6" s="22">
        <f t="shared" ca="1" si="0"/>
        <v>87</v>
      </c>
    </row>
    <row r="7" spans="2:6" x14ac:dyDescent="0.25">
      <c r="B7" s="21">
        <v>5</v>
      </c>
      <c r="C7" s="20">
        <v>45758</v>
      </c>
      <c r="D7" s="21" t="s">
        <v>181</v>
      </c>
      <c r="E7" s="22">
        <f t="shared" ca="1" si="0"/>
        <v>87</v>
      </c>
    </row>
    <row r="8" spans="2:6" x14ac:dyDescent="0.25">
      <c r="B8" s="21">
        <v>6</v>
      </c>
      <c r="C8" s="20">
        <v>45770</v>
      </c>
      <c r="D8" s="21" t="s">
        <v>181</v>
      </c>
      <c r="E8" s="22">
        <f t="shared" ca="1" si="0"/>
        <v>75</v>
      </c>
    </row>
    <row r="9" spans="2:6" x14ac:dyDescent="0.25">
      <c r="B9" s="21">
        <v>7</v>
      </c>
      <c r="C9" s="20">
        <v>45770</v>
      </c>
      <c r="D9" s="21" t="s">
        <v>180</v>
      </c>
      <c r="E9" s="22">
        <f t="shared" ca="1" si="0"/>
        <v>75</v>
      </c>
    </row>
    <row r="10" spans="2:6" x14ac:dyDescent="0.25">
      <c r="B10" s="21"/>
      <c r="D10" s="21"/>
      <c r="E10" s="21"/>
    </row>
    <row r="11" spans="2:6" x14ac:dyDescent="0.25">
      <c r="E11" s="3">
        <v>45779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3F6B-93D0-4A64-97A1-4228A0671BE0}">
  <dimension ref="B1:D6"/>
  <sheetViews>
    <sheetView tabSelected="1" workbookViewId="0">
      <selection activeCell="D10" sqref="D10"/>
    </sheetView>
  </sheetViews>
  <sheetFormatPr defaultRowHeight="15" x14ac:dyDescent="0.25"/>
  <cols>
    <col min="2" max="2" width="19.28515625" bestFit="1" customWidth="1"/>
    <col min="3" max="3" width="10" bestFit="1" customWidth="1"/>
    <col min="4" max="4" width="10.28515625" bestFit="1" customWidth="1"/>
  </cols>
  <sheetData>
    <row r="1" spans="2:4" x14ac:dyDescent="0.25">
      <c r="B1" s="8" t="s">
        <v>187</v>
      </c>
      <c r="C1" t="s">
        <v>127</v>
      </c>
      <c r="D1" t="s">
        <v>126</v>
      </c>
    </row>
    <row r="2" spans="2:4" x14ac:dyDescent="0.25">
      <c r="B2" t="s">
        <v>182</v>
      </c>
      <c r="C2" t="s">
        <v>121</v>
      </c>
      <c r="D2" t="s">
        <v>122</v>
      </c>
    </row>
    <row r="3" spans="2:4" x14ac:dyDescent="0.25">
      <c r="B3" t="s">
        <v>183</v>
      </c>
      <c r="C3" t="s">
        <v>142</v>
      </c>
      <c r="D3" t="s">
        <v>143</v>
      </c>
    </row>
    <row r="4" spans="2:4" x14ac:dyDescent="0.25">
      <c r="B4" t="s">
        <v>184</v>
      </c>
      <c r="C4" t="s">
        <v>195</v>
      </c>
      <c r="D4" t="s">
        <v>196</v>
      </c>
    </row>
    <row r="5" spans="2:4" x14ac:dyDescent="0.25">
      <c r="B5" t="s">
        <v>185</v>
      </c>
      <c r="C5" t="s">
        <v>197</v>
      </c>
      <c r="D5" t="s">
        <v>118</v>
      </c>
    </row>
    <row r="6" spans="2:4" x14ac:dyDescent="0.25">
      <c r="B6" t="s">
        <v>186</v>
      </c>
      <c r="C6" t="s">
        <v>198</v>
      </c>
      <c r="D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Walkthrough</vt:lpstr>
      <vt:lpstr>Sales Numbers</vt:lpstr>
      <vt:lpstr>Movie Chain</vt:lpstr>
      <vt:lpstr>Groceries</vt:lpstr>
      <vt:lpstr>Grading Papers</vt:lpstr>
      <vt:lpstr>Personal Info</vt:lpstr>
      <vt:lpstr>Employees Pivot</vt:lpstr>
      <vt:lpstr>Employees</vt:lpstr>
      <vt:lpstr>Clients</vt:lpstr>
      <vt:lpstr>Eastern States</vt:lpstr>
      <vt:lpstr>Income Graph</vt:lpstr>
      <vt:lpstr>Income chart 2</vt:lpstr>
      <vt:lpstr>Income</vt:lpstr>
      <vt:lpstr>Refunds</vt:lpstr>
      <vt:lpstr>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Butler</dc:creator>
  <cp:lastModifiedBy>intel</cp:lastModifiedBy>
  <dcterms:created xsi:type="dcterms:W3CDTF">2025-01-22T02:53:09Z</dcterms:created>
  <dcterms:modified xsi:type="dcterms:W3CDTF">2025-07-07T12:14:00Z</dcterms:modified>
</cp:coreProperties>
</file>