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mccoy/Box Sync/Reference Documents/Prime Movers/Diesels/"/>
    </mc:Choice>
  </mc:AlternateContent>
  <xr:revisionPtr revIDLastSave="0" documentId="13_ncr:1_{A4D6CF0F-E9CE-4C4F-8294-A9888A910FD3}" xr6:coauthVersionLast="37" xr6:coauthVersionMax="43" xr10:uidLastSave="{00000000-0000-0000-0000-000000000000}"/>
  <bookViews>
    <workbookView xWindow="2600" yWindow="920" windowWidth="28040" windowHeight="17440" xr2:uid="{172BF203-D719-ED49-89C9-7A3B0D4AEA8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B26" i="1"/>
  <c r="D28" i="1"/>
  <c r="D27" i="1"/>
  <c r="D26" i="1"/>
  <c r="D25" i="1"/>
  <c r="D24" i="1"/>
  <c r="D23" i="1"/>
  <c r="D22" i="1"/>
  <c r="C28" i="1"/>
  <c r="C27" i="1"/>
  <c r="C26" i="1"/>
  <c r="C25" i="1"/>
  <c r="C24" i="1"/>
  <c r="C23" i="1"/>
  <c r="C22" i="1"/>
  <c r="D41" i="1"/>
  <c r="D40" i="1"/>
  <c r="D39" i="1"/>
  <c r="E41" i="1"/>
  <c r="E40" i="1"/>
  <c r="E39" i="1"/>
  <c r="A41" i="1"/>
  <c r="A40" i="1"/>
  <c r="A39" i="1"/>
  <c r="F38" i="1"/>
  <c r="F37" i="1"/>
  <c r="F36" i="1"/>
  <c r="F35" i="1"/>
  <c r="F34" i="1"/>
  <c r="E38" i="1"/>
  <c r="E37" i="1"/>
  <c r="E36" i="1"/>
  <c r="E35" i="1"/>
  <c r="E34" i="1"/>
  <c r="D38" i="1"/>
  <c r="D37" i="1"/>
  <c r="D36" i="1"/>
  <c r="D35" i="1"/>
  <c r="D34" i="1"/>
  <c r="C38" i="1"/>
  <c r="C37" i="1"/>
  <c r="C36" i="1"/>
  <c r="C35" i="1"/>
  <c r="C34" i="1"/>
  <c r="C4" i="1" l="1"/>
  <c r="D4" i="1" s="1"/>
  <c r="C19" i="1"/>
  <c r="D19" i="1" s="1"/>
  <c r="C18" i="1"/>
  <c r="D18" i="1" s="1"/>
  <c r="B18" i="1" s="1"/>
  <c r="C17" i="1"/>
  <c r="D17" i="1" s="1"/>
  <c r="B17" i="1" s="1"/>
  <c r="C16" i="1"/>
  <c r="D16" i="1" s="1"/>
  <c r="C15" i="1"/>
  <c r="D15" i="1" s="1"/>
  <c r="C14" i="1"/>
  <c r="D14" i="1" s="1"/>
  <c r="C13" i="1"/>
  <c r="D13" i="1" s="1"/>
  <c r="D9" i="1"/>
  <c r="B9" i="1" s="1"/>
  <c r="D8" i="1"/>
  <c r="B8" i="1" s="1"/>
  <c r="D6" i="1"/>
  <c r="D5" i="1"/>
  <c r="C10" i="1"/>
  <c r="D10" i="1" s="1"/>
  <c r="C9" i="1"/>
  <c r="C8" i="1"/>
  <c r="C7" i="1"/>
  <c r="D7" i="1" s="1"/>
  <c r="C6" i="1"/>
  <c r="C5" i="1"/>
  <c r="B19" i="1" l="1"/>
  <c r="B10" i="1"/>
</calcChain>
</file>

<file path=xl/sharedStrings.xml><?xml version="1.0" encoding="utf-8"?>
<sst xmlns="http://schemas.openxmlformats.org/spreadsheetml/2006/main" count="33" uniqueCount="16">
  <si>
    <t>% Load</t>
  </si>
  <si>
    <t>P (kW)</t>
  </si>
  <si>
    <r>
      <t>P</t>
    </r>
    <r>
      <rPr>
        <vertAlign val="subscript"/>
        <sz val="12"/>
        <color theme="1"/>
        <rFont val="Calibri (Body)"/>
      </rPr>
      <t>rated</t>
    </r>
  </si>
  <si>
    <t>SFC (g/kwh)</t>
  </si>
  <si>
    <r>
      <t>m'</t>
    </r>
    <r>
      <rPr>
        <vertAlign val="subscript"/>
        <sz val="12"/>
        <color theme="1"/>
        <rFont val="Calibri (Body)"/>
      </rPr>
      <t>f</t>
    </r>
    <r>
      <rPr>
        <sz val="12"/>
        <color theme="1"/>
        <rFont val="Calibri (Body)"/>
      </rPr>
      <t xml:space="preserve"> (kg/hr)</t>
    </r>
  </si>
  <si>
    <t>slope</t>
  </si>
  <si>
    <t>Intercept</t>
  </si>
  <si>
    <t>Data for Wartsila Auxpac 20: 520W4L20 60Hz generator</t>
  </si>
  <si>
    <t>520W4L20</t>
  </si>
  <si>
    <t>Gen Set Output Power (kW)</t>
  </si>
  <si>
    <t>SFC = Fuel Flow/Gen Output Power (lb/kW hr)</t>
  </si>
  <si>
    <t>Fuel Flow (lb/hr)</t>
  </si>
  <si>
    <t>SFC (g/kWh)</t>
  </si>
  <si>
    <t>intercept</t>
  </si>
  <si>
    <t>32207L32</t>
  </si>
  <si>
    <t>10406L20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</si>
</sst>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Diesel vs. GT Fuel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520W4L20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Sheet1!$C$4:$C$10</c:f>
              <c:numCache>
                <c:formatCode>0.0</c:formatCode>
                <c:ptCount val="7"/>
                <c:pt idx="0">
                  <c:v>548</c:v>
                </c:pt>
                <c:pt idx="1">
                  <c:v>465.8</c:v>
                </c:pt>
                <c:pt idx="2">
                  <c:v>411</c:v>
                </c:pt>
                <c:pt idx="3">
                  <c:v>274</c:v>
                </c:pt>
                <c:pt idx="4">
                  <c:v>137</c:v>
                </c:pt>
                <c:pt idx="5">
                  <c:v>54.8</c:v>
                </c:pt>
                <c:pt idx="6">
                  <c:v>27.4</c:v>
                </c:pt>
              </c:numCache>
            </c:numRef>
          </c:xVal>
          <c:yVal>
            <c:numRef>
              <c:f>Sheet1!$D$4:$D$10</c:f>
              <c:numCache>
                <c:formatCode>0.0</c:formatCode>
                <c:ptCount val="7"/>
                <c:pt idx="0">
                  <c:v>107.956</c:v>
                </c:pt>
                <c:pt idx="1">
                  <c:v>93.625799999999998</c:v>
                </c:pt>
                <c:pt idx="2">
                  <c:v>84.254999999999995</c:v>
                </c:pt>
                <c:pt idx="3">
                  <c:v>59.457999999999998</c:v>
                </c:pt>
                <c:pt idx="4">
                  <c:v>35.384999999999998</c:v>
                </c:pt>
                <c:pt idx="5">
                  <c:v>20.835599999999999</c:v>
                </c:pt>
                <c:pt idx="6">
                  <c:v>15.985799999999998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D-AD43-B21C-A47E7D03F47A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10406L20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412914448088592E-2"/>
                  <c:y val="-5.52110620318801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Sheet1!$C$13:$C$16</c:f>
              <c:numCache>
                <c:formatCode>0.0</c:formatCode>
                <c:ptCount val="4"/>
                <c:pt idx="0">
                  <c:v>1095</c:v>
                </c:pt>
                <c:pt idx="1">
                  <c:v>930.75</c:v>
                </c:pt>
                <c:pt idx="2">
                  <c:v>821.25</c:v>
                </c:pt>
                <c:pt idx="3">
                  <c:v>547.5</c:v>
                </c:pt>
              </c:numCache>
            </c:numRef>
          </c:xVal>
          <c:yVal>
            <c:numRef>
              <c:f>Sheet1!$D$13:$D$16</c:f>
              <c:numCache>
                <c:formatCode>0.0</c:formatCode>
                <c:ptCount val="4"/>
                <c:pt idx="0">
                  <c:v>212.43</c:v>
                </c:pt>
                <c:pt idx="1">
                  <c:v>177.77324999999999</c:v>
                </c:pt>
                <c:pt idx="2">
                  <c:v>157.68</c:v>
                </c:pt>
                <c:pt idx="3">
                  <c:v>108.9525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3D-AD43-B21C-A47E7D03F47A}"/>
            </c:ext>
          </c:extLst>
        </c:ser>
        <c:ser>
          <c:idx val="3"/>
          <c:order val="2"/>
          <c:tx>
            <c:strRef>
              <c:f>Sheet1!$A$20</c:f>
              <c:strCache>
                <c:ptCount val="1"/>
                <c:pt idx="0">
                  <c:v>32207L32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729069580588144E-2"/>
                  <c:y val="-9.52732859612060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Sheet1!$C$22:$C$28</c:f>
              <c:numCache>
                <c:formatCode>General</c:formatCode>
                <c:ptCount val="7"/>
                <c:pt idx="0">
                  <c:v>3360</c:v>
                </c:pt>
                <c:pt idx="1">
                  <c:v>2856</c:v>
                </c:pt>
                <c:pt idx="2">
                  <c:v>2520</c:v>
                </c:pt>
                <c:pt idx="3">
                  <c:v>1680</c:v>
                </c:pt>
                <c:pt idx="4">
                  <c:v>840</c:v>
                </c:pt>
                <c:pt idx="5">
                  <c:v>336</c:v>
                </c:pt>
                <c:pt idx="6">
                  <c:v>168</c:v>
                </c:pt>
              </c:numCache>
            </c:numRef>
          </c:xVal>
          <c:yVal>
            <c:numRef>
              <c:f>Sheet1!$D$22:$D$28</c:f>
              <c:numCache>
                <c:formatCode>General</c:formatCode>
                <c:ptCount val="7"/>
                <c:pt idx="0">
                  <c:v>624.96</c:v>
                </c:pt>
                <c:pt idx="1">
                  <c:v>525.50400000000002</c:v>
                </c:pt>
                <c:pt idx="2">
                  <c:v>466.2</c:v>
                </c:pt>
                <c:pt idx="3">
                  <c:v>327.60000000000002</c:v>
                </c:pt>
                <c:pt idx="4" formatCode="0.0">
                  <c:v>176.47200000000001</c:v>
                </c:pt>
                <c:pt idx="5" formatCode="0.0">
                  <c:v>87.868800000000007</c:v>
                </c:pt>
                <c:pt idx="6" formatCode="0.0">
                  <c:v>58.334400000000002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09-D442-89CB-2740564D2885}"/>
            </c:ext>
          </c:extLst>
        </c:ser>
        <c:ser>
          <c:idx val="2"/>
          <c:order val="3"/>
          <c:tx>
            <c:v>Gas Turbine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Sheet1!$A$34:$A$38</c:f>
              <c:numCache>
                <c:formatCode>General</c:formatCode>
                <c:ptCount val="5"/>
                <c:pt idx="0">
                  <c:v>3000</c:v>
                </c:pt>
                <c:pt idx="1">
                  <c:v>2493.3000000000002</c:v>
                </c:pt>
                <c:pt idx="2">
                  <c:v>1974.5</c:v>
                </c:pt>
                <c:pt idx="3">
                  <c:v>1483.6</c:v>
                </c:pt>
                <c:pt idx="4">
                  <c:v>978.8</c:v>
                </c:pt>
              </c:numCache>
            </c:numRef>
          </c:xVal>
          <c:yVal>
            <c:numRef>
              <c:f>Sheet1!$E$34:$E$38</c:f>
              <c:numCache>
                <c:formatCode>0.0</c:formatCode>
                <c:ptCount val="5"/>
                <c:pt idx="0">
                  <c:v>1009.695792</c:v>
                </c:pt>
                <c:pt idx="1">
                  <c:v>878.74110540720005</c:v>
                </c:pt>
                <c:pt idx="2">
                  <c:v>754.10985416799997</c:v>
                </c:pt>
                <c:pt idx="3">
                  <c:v>639.30163663999997</c:v>
                </c:pt>
                <c:pt idx="4">
                  <c:v>526.99933347520005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9-D442-89CB-2740564D2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43007"/>
        <c:axId val="947644639"/>
      </c:scatterChart>
      <c:valAx>
        <c:axId val="94764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Output (kW)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44639"/>
        <c:crosses val="autoZero"/>
        <c:crossBetween val="midCat"/>
      </c:valAx>
      <c:valAx>
        <c:axId val="9476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Fuel</a:t>
                </a:r>
                <a:r>
                  <a:rPr lang="en-US" baseline="0"/>
                  <a:t> Flow (kg/hr)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4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SFC Curve</a:t>
            </a:r>
            <a:r>
              <a:rPr lang="en-US" baseline="0"/>
              <a:t>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520W4L20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897424081531794"/>
                  <c:y val="-8.83512048431132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Sheet1!$A$4:$A$10</c:f>
              <c:numCache>
                <c:formatCode>General</c:formatCode>
                <c:ptCount val="7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197</c:v>
                </c:pt>
                <c:pt idx="1">
                  <c:v>201</c:v>
                </c:pt>
                <c:pt idx="2">
                  <c:v>205</c:v>
                </c:pt>
                <c:pt idx="3">
                  <c:v>217</c:v>
                </c:pt>
                <c:pt idx="4" formatCode="0">
                  <c:v>258.28467153284669</c:v>
                </c:pt>
                <c:pt idx="5" formatCode="0">
                  <c:v>380.21167883211683</c:v>
                </c:pt>
                <c:pt idx="6" formatCode="0">
                  <c:v>583.42335766423344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B-AB45-AC27-48941CAF58A0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10406L20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Sheet1!$A$13:$A$19</c:f>
              <c:numCache>
                <c:formatCode>General</c:formatCode>
                <c:ptCount val="7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Sheet1!$B$13:$B$19</c:f>
              <c:numCache>
                <c:formatCode>General</c:formatCode>
                <c:ptCount val="7"/>
                <c:pt idx="0">
                  <c:v>194</c:v>
                </c:pt>
                <c:pt idx="1">
                  <c:v>191</c:v>
                </c:pt>
                <c:pt idx="2">
                  <c:v>192</c:v>
                </c:pt>
                <c:pt idx="3">
                  <c:v>199</c:v>
                </c:pt>
                <c:pt idx="4" formatCode="0">
                  <c:v>205.81872146118721</c:v>
                </c:pt>
                <c:pt idx="5" formatCode="0">
                  <c:v>232.99680365296808</c:v>
                </c:pt>
                <c:pt idx="6" formatCode="0">
                  <c:v>278.29360730593612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C-AE41-8171-99139A5BCC8C}"/>
            </c:ext>
          </c:extLst>
        </c:ser>
        <c:ser>
          <c:idx val="3"/>
          <c:order val="2"/>
          <c:tx>
            <c:strRef>
              <c:f>Sheet1!$A$20</c:f>
              <c:strCache>
                <c:ptCount val="1"/>
                <c:pt idx="0">
                  <c:v>32207L32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Sheet1!$A$22:$A$28</c:f>
              <c:numCache>
                <c:formatCode>General</c:formatCode>
                <c:ptCount val="7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50</c:v>
                </c:pt>
                <c:pt idx="4">
                  <c:v>25</c:v>
                </c:pt>
                <c:pt idx="5">
                  <c:v>10</c:v>
                </c:pt>
                <c:pt idx="6">
                  <c:v>5</c:v>
                </c:pt>
              </c:numCache>
            </c:numRef>
          </c:xVal>
          <c:yVal>
            <c:numRef>
              <c:f>Sheet1!$B$22:$B$28</c:f>
              <c:numCache>
                <c:formatCode>General</c:formatCode>
                <c:ptCount val="7"/>
                <c:pt idx="0">
                  <c:v>186</c:v>
                </c:pt>
                <c:pt idx="1">
                  <c:v>184</c:v>
                </c:pt>
                <c:pt idx="2">
                  <c:v>185</c:v>
                </c:pt>
                <c:pt idx="3">
                  <c:v>195</c:v>
                </c:pt>
                <c:pt idx="4" formatCode="0.0">
                  <c:v>210.08571428571429</c:v>
                </c:pt>
                <c:pt idx="5" formatCode="0.0">
                  <c:v>261.51428571428573</c:v>
                </c:pt>
                <c:pt idx="6" formatCode="0.0">
                  <c:v>347.22857142857146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DC-AE41-8171-99139A5BCC8C}"/>
            </c:ext>
          </c:extLst>
        </c:ser>
        <c:ser>
          <c:idx val="2"/>
          <c:order val="3"/>
          <c:tx>
            <c:v>Gas Turbine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9966607227531671E-2"/>
                  <c:y val="-0.322273572587346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Sheet1!$F$34:$F$40</c:f>
              <c:numCache>
                <c:formatCode>0.00</c:formatCode>
                <c:ptCount val="7"/>
                <c:pt idx="0">
                  <c:v>100</c:v>
                </c:pt>
                <c:pt idx="1">
                  <c:v>83.11</c:v>
                </c:pt>
                <c:pt idx="2">
                  <c:v>65.816666666666663</c:v>
                </c:pt>
                <c:pt idx="3">
                  <c:v>49.453333333333333</c:v>
                </c:pt>
                <c:pt idx="4">
                  <c:v>32.626666666666665</c:v>
                </c:pt>
                <c:pt idx="5" formatCode="General">
                  <c:v>25</c:v>
                </c:pt>
                <c:pt idx="6" formatCode="General">
                  <c:v>10</c:v>
                </c:pt>
              </c:numCache>
            </c:numRef>
          </c:xVal>
          <c:yVal>
            <c:numRef>
              <c:f>Sheet1!$D$34:$D$40</c:f>
              <c:numCache>
                <c:formatCode>0.0</c:formatCode>
                <c:ptCount val="7"/>
                <c:pt idx="0">
                  <c:v>336.56526400000001</c:v>
                </c:pt>
                <c:pt idx="1">
                  <c:v>352.44098400000001</c:v>
                </c:pt>
                <c:pt idx="2">
                  <c:v>381.924464</c:v>
                </c:pt>
                <c:pt idx="3">
                  <c:v>430.91239999999999</c:v>
                </c:pt>
                <c:pt idx="4">
                  <c:v>538.41370400000005</c:v>
                </c:pt>
                <c:pt idx="5">
                  <c:v>622.59333333333336</c:v>
                </c:pt>
                <c:pt idx="6">
                  <c:v>1198.7333333333333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DC-AE41-8171-99139A5BC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451183"/>
        <c:axId val="942416319"/>
      </c:scatterChart>
      <c:valAx>
        <c:axId val="94745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Engine Loading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416319"/>
        <c:crosses val="autoZero"/>
        <c:crossBetween val="midCat"/>
      </c:valAx>
      <c:valAx>
        <c:axId val="94241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SFC (g/kWh)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51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596900</xdr:colOff>
      <xdr:row>6</xdr:row>
      <xdr:rowOff>120650</xdr:rowOff>
    </xdr:from>
    <xdr:to>
      <xdr:col>16</xdr:col>
      <xdr:colOff>698500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794A3-B726-C94C-92EF-AFEE35429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628650</xdr:colOff>
      <xdr:row>26</xdr:row>
      <xdr:rowOff>127000</xdr:rowOff>
    </xdr:from>
    <xdr:to>
      <xdr:col>16</xdr:col>
      <xdr:colOff>685800</xdr:colOff>
      <xdr:row>47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0D39B0-08C1-3E43-A159-0059471C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C522-4137-864C-8FCD-8BBB84E05E55}">
  <dimension ref="A1:H41"/>
  <sheetViews>
    <sheetView tabSelected="1" topLeftCell="A15" workbookViewId="0">
      <selection activeCell="B28" sqref="B28"/>
    </sheetView>
  </sheetViews>
  <sheetFormatPr baseColWidth="10" defaultRowHeight="16"/>
  <cols>
    <col min="2" max="2" width="11.1640625" bestFit="1" customWidth="1"/>
  </cols>
  <sheetData>
    <row r="1" spans="1:7">
      <c r="A1" t="s">
        <v>7</v>
      </c>
    </row>
    <row r="2" spans="1:7">
      <c r="A2" t="s">
        <v>8</v>
      </c>
    </row>
    <row r="3" spans="1:7" ht="18">
      <c r="A3" t="s">
        <v>0</v>
      </c>
      <c r="B3" t="s">
        <v>3</v>
      </c>
      <c r="C3" t="s">
        <v>1</v>
      </c>
      <c r="D3" t="s">
        <v>4</v>
      </c>
    </row>
    <row r="4" spans="1:7" ht="18">
      <c r="A4">
        <v>100</v>
      </c>
      <c r="B4">
        <v>197</v>
      </c>
      <c r="C4" s="1">
        <f t="shared" ref="C4:C10" si="0">$G$4*A4/100</f>
        <v>548</v>
      </c>
      <c r="D4" s="1">
        <f>B4*C4/1000</f>
        <v>107.956</v>
      </c>
      <c r="F4" t="s">
        <v>2</v>
      </c>
      <c r="G4">
        <v>548</v>
      </c>
    </row>
    <row r="5" spans="1:7">
      <c r="A5">
        <v>85</v>
      </c>
      <c r="B5">
        <v>201</v>
      </c>
      <c r="C5" s="1">
        <f t="shared" si="0"/>
        <v>465.8</v>
      </c>
      <c r="D5" s="1">
        <f t="shared" ref="D5:D7" si="1">B5*C5/1000</f>
        <v>93.625799999999998</v>
      </c>
    </row>
    <row r="6" spans="1:7">
      <c r="A6">
        <v>75</v>
      </c>
      <c r="B6">
        <v>205</v>
      </c>
      <c r="C6" s="1">
        <f t="shared" si="0"/>
        <v>411</v>
      </c>
      <c r="D6" s="1">
        <f t="shared" si="1"/>
        <v>84.254999999999995</v>
      </c>
      <c r="F6" t="s">
        <v>5</v>
      </c>
      <c r="G6">
        <v>0.17699999999999999</v>
      </c>
    </row>
    <row r="7" spans="1:7">
      <c r="A7">
        <v>50</v>
      </c>
      <c r="B7">
        <v>217</v>
      </c>
      <c r="C7" s="1">
        <f t="shared" si="0"/>
        <v>274</v>
      </c>
      <c r="D7" s="1">
        <f t="shared" si="1"/>
        <v>59.457999999999998</v>
      </c>
      <c r="F7" t="s">
        <v>6</v>
      </c>
      <c r="G7">
        <v>11.135999999999999</v>
      </c>
    </row>
    <row r="8" spans="1:7">
      <c r="A8">
        <v>25</v>
      </c>
      <c r="B8" s="2">
        <f>D8/C8*1000</f>
        <v>258.28467153284669</v>
      </c>
      <c r="C8" s="1">
        <f t="shared" si="0"/>
        <v>137</v>
      </c>
      <c r="D8" s="1">
        <f>(C8*G6+G7)</f>
        <v>35.384999999999998</v>
      </c>
    </row>
    <row r="9" spans="1:7">
      <c r="A9">
        <v>10</v>
      </c>
      <c r="B9" s="2">
        <f>D9/C9*1000</f>
        <v>380.21167883211683</v>
      </c>
      <c r="C9" s="1">
        <f t="shared" si="0"/>
        <v>54.8</v>
      </c>
      <c r="D9" s="1">
        <f>C9*G6+G7</f>
        <v>20.835599999999999</v>
      </c>
    </row>
    <row r="10" spans="1:7">
      <c r="A10">
        <v>5</v>
      </c>
      <c r="B10" s="2">
        <f>D10/C10*1000</f>
        <v>583.42335766423344</v>
      </c>
      <c r="C10" s="1">
        <f t="shared" si="0"/>
        <v>27.4</v>
      </c>
      <c r="D10" s="1">
        <f>C10*G6+G7</f>
        <v>15.985799999999998</v>
      </c>
    </row>
    <row r="11" spans="1:7">
      <c r="A11" t="s">
        <v>15</v>
      </c>
    </row>
    <row r="12" spans="1:7" ht="18">
      <c r="A12" t="s">
        <v>0</v>
      </c>
      <c r="B12" t="s">
        <v>3</v>
      </c>
      <c r="C12" t="s">
        <v>1</v>
      </c>
      <c r="D12" t="s">
        <v>4</v>
      </c>
    </row>
    <row r="13" spans="1:7" ht="18">
      <c r="A13">
        <v>100</v>
      </c>
      <c r="B13">
        <v>194</v>
      </c>
      <c r="C13" s="1">
        <f>$G$13*A13/100</f>
        <v>1095</v>
      </c>
      <c r="D13" s="1">
        <f>B13*C13/1000</f>
        <v>212.43</v>
      </c>
      <c r="F13" t="s">
        <v>2</v>
      </c>
      <c r="G13">
        <v>1095</v>
      </c>
    </row>
    <row r="14" spans="1:7">
      <c r="A14">
        <v>85</v>
      </c>
      <c r="B14">
        <v>191</v>
      </c>
      <c r="C14" s="1">
        <f t="shared" ref="C14:C16" si="2">$G$13*A14/100</f>
        <v>930.75</v>
      </c>
      <c r="D14" s="1">
        <f t="shared" ref="D14:D16" si="3">B14*C14/1000</f>
        <v>177.77324999999999</v>
      </c>
    </row>
    <row r="15" spans="1:7">
      <c r="A15">
        <v>75</v>
      </c>
      <c r="B15">
        <v>192</v>
      </c>
      <c r="C15" s="1">
        <f t="shared" si="2"/>
        <v>821.25</v>
      </c>
      <c r="D15" s="1">
        <f t="shared" si="3"/>
        <v>157.68</v>
      </c>
      <c r="F15" t="s">
        <v>5</v>
      </c>
      <c r="G15">
        <v>0.18770000000000001</v>
      </c>
    </row>
    <row r="16" spans="1:7">
      <c r="A16">
        <v>50</v>
      </c>
      <c r="B16">
        <v>199</v>
      </c>
      <c r="C16" s="1">
        <f t="shared" si="2"/>
        <v>547.5</v>
      </c>
      <c r="D16" s="1">
        <f t="shared" si="3"/>
        <v>108.9525</v>
      </c>
      <c r="F16" t="s">
        <v>6</v>
      </c>
      <c r="G16">
        <v>4.96</v>
      </c>
    </row>
    <row r="17" spans="1:7">
      <c r="A17">
        <v>25</v>
      </c>
      <c r="B17" s="2">
        <f>D17/C17*1000</f>
        <v>205.81872146118721</v>
      </c>
      <c r="C17" s="1">
        <f>$G$13*A17/100</f>
        <v>273.75</v>
      </c>
      <c r="D17" s="1">
        <f>(C17*G15+G16)</f>
        <v>56.342874999999999</v>
      </c>
    </row>
    <row r="18" spans="1:7">
      <c r="A18">
        <v>10</v>
      </c>
      <c r="B18" s="2">
        <f>D18/C18*1000</f>
        <v>232.99680365296808</v>
      </c>
      <c r="C18" s="1">
        <f>$G$13*A18/100</f>
        <v>109.5</v>
      </c>
      <c r="D18" s="1">
        <f>C18*G15+G16</f>
        <v>25.513150000000003</v>
      </c>
    </row>
    <row r="19" spans="1:7">
      <c r="A19">
        <v>5</v>
      </c>
      <c r="B19" s="2">
        <f>D19/C19*1000</f>
        <v>278.29360730593612</v>
      </c>
      <c r="C19" s="1">
        <f>$G$13*A19/100</f>
        <v>54.75</v>
      </c>
      <c r="D19" s="1">
        <f>C19*G15+G16</f>
        <v>15.236575000000002</v>
      </c>
    </row>
    <row r="20" spans="1:7">
      <c r="A20" t="s">
        <v>14</v>
      </c>
    </row>
    <row r="21" spans="1:7" ht="18">
      <c r="A21" t="s">
        <v>0</v>
      </c>
      <c r="B21" t="s">
        <v>3</v>
      </c>
      <c r="C21" t="s">
        <v>1</v>
      </c>
      <c r="D21" t="s">
        <v>4</v>
      </c>
    </row>
    <row r="22" spans="1:7" ht="18">
      <c r="A22">
        <v>100</v>
      </c>
      <c r="B22">
        <v>186</v>
      </c>
      <c r="C22">
        <f>A22*$G$22/100</f>
        <v>3360</v>
      </c>
      <c r="D22">
        <f>B22*C22/1000</f>
        <v>624.96</v>
      </c>
      <c r="F22" t="s">
        <v>2</v>
      </c>
      <c r="G22">
        <v>3360</v>
      </c>
    </row>
    <row r="23" spans="1:7">
      <c r="A23">
        <v>85</v>
      </c>
      <c r="B23">
        <v>184</v>
      </c>
      <c r="C23">
        <f t="shared" ref="C23:C28" si="4">A23*$G$22/100</f>
        <v>2856</v>
      </c>
      <c r="D23">
        <f t="shared" ref="D23:D25" si="5">B23*C23/1000</f>
        <v>525.50400000000002</v>
      </c>
    </row>
    <row r="24" spans="1:7">
      <c r="A24">
        <v>75</v>
      </c>
      <c r="B24">
        <v>185</v>
      </c>
      <c r="C24">
        <f t="shared" si="4"/>
        <v>2520</v>
      </c>
      <c r="D24">
        <f t="shared" si="5"/>
        <v>466.2</v>
      </c>
      <c r="F24" t="s">
        <v>5</v>
      </c>
      <c r="G24">
        <v>0.17580000000000001</v>
      </c>
    </row>
    <row r="25" spans="1:7">
      <c r="A25">
        <v>50</v>
      </c>
      <c r="B25">
        <v>195</v>
      </c>
      <c r="C25">
        <f t="shared" si="4"/>
        <v>1680</v>
      </c>
      <c r="D25">
        <f t="shared" si="5"/>
        <v>327.60000000000002</v>
      </c>
      <c r="F25" t="s">
        <v>6</v>
      </c>
      <c r="G25">
        <v>28.8</v>
      </c>
    </row>
    <row r="26" spans="1:7">
      <c r="A26">
        <v>25</v>
      </c>
      <c r="B26" s="1">
        <f>D26/C26*1000</f>
        <v>210.08571428571429</v>
      </c>
      <c r="C26">
        <f t="shared" si="4"/>
        <v>840</v>
      </c>
      <c r="D26" s="1">
        <f>C26*$G$24+$G$25</f>
        <v>176.47200000000001</v>
      </c>
    </row>
    <row r="27" spans="1:7">
      <c r="A27">
        <v>10</v>
      </c>
      <c r="B27" s="1">
        <f>D27/C27*1000</f>
        <v>261.51428571428573</v>
      </c>
      <c r="C27">
        <f t="shared" si="4"/>
        <v>336</v>
      </c>
      <c r="D27" s="1">
        <f t="shared" ref="D27:D28" si="6">C27*$G$24+$G$25</f>
        <v>87.868800000000007</v>
      </c>
    </row>
    <row r="28" spans="1:7">
      <c r="A28">
        <v>5</v>
      </c>
      <c r="B28" s="1">
        <f>D28/C28*1000</f>
        <v>347.22857142857146</v>
      </c>
      <c r="C28">
        <f t="shared" si="4"/>
        <v>168</v>
      </c>
      <c r="D28" s="1">
        <f t="shared" si="6"/>
        <v>58.334400000000002</v>
      </c>
    </row>
    <row r="33" spans="1:8" ht="86">
      <c r="A33" t="s">
        <v>9</v>
      </c>
      <c r="B33" s="3" t="s">
        <v>10</v>
      </c>
      <c r="C33" s="3" t="s">
        <v>11</v>
      </c>
      <c r="D33" t="s">
        <v>12</v>
      </c>
      <c r="E33" t="s">
        <v>4</v>
      </c>
      <c r="F33" t="s">
        <v>0</v>
      </c>
    </row>
    <row r="34" spans="1:8">
      <c r="A34">
        <v>3000</v>
      </c>
      <c r="B34">
        <v>0.74199999999999999</v>
      </c>
      <c r="C34">
        <f t="shared" ref="C34:C38" si="7">SUM(B34*A34)</f>
        <v>2226</v>
      </c>
      <c r="D34" s="1">
        <f>B34*$B$41</f>
        <v>336.56526400000001</v>
      </c>
      <c r="E34" s="1">
        <f>C34*$B$41/1000</f>
        <v>1009.695792</v>
      </c>
      <c r="F34" s="4">
        <f>A34/$A$34*100</f>
        <v>100</v>
      </c>
    </row>
    <row r="35" spans="1:8">
      <c r="A35">
        <v>2493.3000000000002</v>
      </c>
      <c r="B35">
        <v>0.77700000000000002</v>
      </c>
      <c r="C35">
        <f t="shared" si="7"/>
        <v>1937.2941000000003</v>
      </c>
      <c r="D35" s="1">
        <f t="shared" ref="D35:D38" si="8">B35*$B$41</f>
        <v>352.44098400000001</v>
      </c>
      <c r="E35" s="1">
        <f t="shared" ref="E35:E38" si="9">C35*$B$41/1000</f>
        <v>878.74110540720005</v>
      </c>
      <c r="F35" s="4">
        <f t="shared" ref="F35:F38" si="10">A35/$A$34*100</f>
        <v>83.11</v>
      </c>
      <c r="G35" t="s">
        <v>5</v>
      </c>
      <c r="H35">
        <v>0.23849999999999999</v>
      </c>
    </row>
    <row r="36" spans="1:8">
      <c r="A36">
        <v>1974.5</v>
      </c>
      <c r="B36">
        <v>0.84199999999999997</v>
      </c>
      <c r="C36">
        <f t="shared" si="7"/>
        <v>1662.529</v>
      </c>
      <c r="D36" s="1">
        <f t="shared" si="8"/>
        <v>381.924464</v>
      </c>
      <c r="E36" s="1">
        <f t="shared" si="9"/>
        <v>754.10985416799997</v>
      </c>
      <c r="F36" s="4">
        <f t="shared" si="10"/>
        <v>65.816666666666663</v>
      </c>
      <c r="G36" t="s">
        <v>13</v>
      </c>
      <c r="H36">
        <v>288.07</v>
      </c>
    </row>
    <row r="37" spans="1:8">
      <c r="A37">
        <v>1483.6</v>
      </c>
      <c r="B37">
        <v>0.95</v>
      </c>
      <c r="C37">
        <f t="shared" si="7"/>
        <v>1409.4199999999998</v>
      </c>
      <c r="D37" s="1">
        <f t="shared" si="8"/>
        <v>430.91239999999999</v>
      </c>
      <c r="E37" s="1">
        <f t="shared" si="9"/>
        <v>639.30163663999997</v>
      </c>
      <c r="F37" s="4">
        <f t="shared" si="10"/>
        <v>49.453333333333333</v>
      </c>
    </row>
    <row r="38" spans="1:8">
      <c r="A38">
        <v>978.8</v>
      </c>
      <c r="B38">
        <v>1.1870000000000001</v>
      </c>
      <c r="C38">
        <f t="shared" si="7"/>
        <v>1161.8356000000001</v>
      </c>
      <c r="D38" s="1">
        <f t="shared" si="8"/>
        <v>538.41370400000005</v>
      </c>
      <c r="E38" s="1">
        <f t="shared" si="9"/>
        <v>526.99933347520005</v>
      </c>
      <c r="F38" s="4">
        <f t="shared" si="10"/>
        <v>32.626666666666665</v>
      </c>
    </row>
    <row r="39" spans="1:8">
      <c r="A39">
        <f>F39/100*$A$34</f>
        <v>750</v>
      </c>
      <c r="D39" s="1">
        <f>E39/A39*1000</f>
        <v>622.59333333333336</v>
      </c>
      <c r="E39" s="1">
        <f>$H$35*A39+$H$36</f>
        <v>466.94499999999999</v>
      </c>
      <c r="F39">
        <v>25</v>
      </c>
    </row>
    <row r="40" spans="1:8">
      <c r="A40">
        <f>F40/100*$A$34</f>
        <v>300</v>
      </c>
      <c r="D40" s="1">
        <f>E40/A40*1000</f>
        <v>1198.7333333333333</v>
      </c>
      <c r="E40" s="1">
        <f>$H$35*A40+$H$36</f>
        <v>359.62</v>
      </c>
      <c r="F40">
        <v>10</v>
      </c>
    </row>
    <row r="41" spans="1:8">
      <c r="A41">
        <f>F41/100*$A$34</f>
        <v>150</v>
      </c>
      <c r="B41">
        <v>453.59199999999998</v>
      </c>
      <c r="D41" s="1">
        <f>E41/A41*1000</f>
        <v>2158.9666666666662</v>
      </c>
      <c r="E41" s="1">
        <f>$H$35*A41+$H$36</f>
        <v>323.84499999999997</v>
      </c>
      <c r="F41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J McCoy</dc:creator>
  <cp:lastModifiedBy>Timothy J McCoy</cp:lastModifiedBy>
  <dcterms:created xsi:type="dcterms:W3CDTF">2019-12-09T18:19:18Z</dcterms:created>
  <dcterms:modified xsi:type="dcterms:W3CDTF">2019-12-14T11:38:09Z</dcterms:modified>
</cp:coreProperties>
</file>